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15" windowWidth="19170" windowHeight="4350" tabRatio="701" activeTab="2"/>
  </bookViews>
  <sheets>
    <sheet name="Форма для заполнения 01.02.21" sheetId="9" r:id="rId1"/>
    <sheet name="Расчет стоимости" sheetId="12" r:id="rId2"/>
    <sheet name="БЛАНК ЗАКАЗА ДВЕРИ" sheetId="1" r:id="rId3"/>
    <sheet name="БЛАНК ЗАКАЗА ШКАФ КУПЕ" sheetId="8" r:id="rId4"/>
  </sheets>
  <definedNames>
    <definedName name="_xlnm.Print_Area" localSheetId="2">'БЛАНК ЗАКАЗА ДВЕРИ'!$A$1:$CD$42</definedName>
    <definedName name="_xlnm.Print_Area" localSheetId="3">'БЛАНК ЗАКАЗА ШКАФ КУПЕ'!$A$1:$CD$72</definedName>
    <definedName name="_xlnm.Print_Area" localSheetId="0">'Форма для заполнения 01.02.21'!$A$1:$U$51</definedName>
  </definedNames>
  <calcPr calcId="145621"/>
</workbook>
</file>

<file path=xl/calcChain.xml><?xml version="1.0" encoding="utf-8"?>
<calcChain xmlns="http://schemas.openxmlformats.org/spreadsheetml/2006/main">
  <c r="E7" i="12" l="1"/>
  <c r="G7" i="12" s="1"/>
  <c r="H7" i="12" s="1"/>
  <c r="AO65" i="9"/>
  <c r="AO63" i="9" l="1"/>
  <c r="E28" i="12" s="1"/>
  <c r="G28" i="12" s="1"/>
  <c r="H28" i="12" s="1"/>
  <c r="B29" i="12"/>
  <c r="B28" i="12"/>
  <c r="E27" i="12"/>
  <c r="G27" i="12" s="1"/>
  <c r="H27" i="12" s="1"/>
  <c r="B27" i="12"/>
  <c r="E26" i="12"/>
  <c r="E25" i="12"/>
  <c r="G25" i="12" s="1"/>
  <c r="H25" i="12" s="1"/>
  <c r="B25" i="12"/>
  <c r="B24" i="12"/>
  <c r="B23" i="12"/>
  <c r="B22" i="12"/>
  <c r="B21" i="12"/>
  <c r="AM39" i="9"/>
  <c r="AN50" i="9"/>
  <c r="E24" i="12" s="1"/>
  <c r="G24" i="12" s="1"/>
  <c r="H24" i="12" s="1"/>
  <c r="B20" i="12"/>
  <c r="B19" i="12"/>
  <c r="B18" i="12"/>
  <c r="B17" i="12"/>
  <c r="E16" i="12"/>
  <c r="G16" i="12" s="1"/>
  <c r="H16" i="12" s="1"/>
  <c r="B16" i="12"/>
  <c r="B15" i="12"/>
  <c r="B14" i="12"/>
  <c r="B13" i="12"/>
  <c r="AK55" i="9"/>
  <c r="E6" i="12" s="1"/>
  <c r="G26" i="12"/>
  <c r="H26" i="12" s="1"/>
  <c r="AO7" i="9" l="1"/>
  <c r="E15" i="12" s="1"/>
  <c r="G15" i="12" s="1"/>
  <c r="H15" i="12" s="1"/>
  <c r="AN62" i="9"/>
  <c r="E22" i="12" s="1"/>
  <c r="G22" i="12" s="1"/>
  <c r="H22" i="12" s="1"/>
  <c r="AN61" i="9"/>
  <c r="E21" i="12" s="1"/>
  <c r="G21" i="12" s="1"/>
  <c r="H21" i="12" s="1"/>
  <c r="AN47" i="9"/>
  <c r="AK60" i="9"/>
  <c r="E12" i="12" s="1"/>
  <c r="G12" i="12" s="1"/>
  <c r="H12" i="12" s="1"/>
  <c r="AK59" i="9"/>
  <c r="E11" i="12" s="1"/>
  <c r="G11" i="12" s="1"/>
  <c r="H11" i="12" s="1"/>
  <c r="AK58" i="9"/>
  <c r="E10" i="12" s="1"/>
  <c r="G10" i="12" s="1"/>
  <c r="AK57" i="9"/>
  <c r="E9" i="12" s="1"/>
  <c r="H9" i="12" s="1"/>
  <c r="AK56" i="9"/>
  <c r="E8" i="12" s="1"/>
  <c r="G8" i="12" s="1"/>
  <c r="H8" i="12" s="1"/>
  <c r="G6" i="12"/>
  <c r="AN52" i="9"/>
  <c r="E23" i="12" s="1"/>
  <c r="G23" i="12" s="1"/>
  <c r="H23" i="12" s="1"/>
  <c r="AN54" i="9"/>
  <c r="AN53" i="9"/>
  <c r="AN46" i="9"/>
  <c r="E20" i="12" s="1"/>
  <c r="G20" i="12" s="1"/>
  <c r="H20" i="12" s="1"/>
  <c r="AN44" i="9"/>
  <c r="E19" i="12" s="1"/>
  <c r="G19" i="12" s="1"/>
  <c r="H19" i="12" s="1"/>
  <c r="AN43" i="9"/>
  <c r="AN49" i="9" l="1"/>
  <c r="E18" i="12" s="1"/>
  <c r="G18" i="12" s="1"/>
  <c r="H18" i="12" s="1"/>
  <c r="E17" i="12"/>
  <c r="G17" i="12" s="1"/>
  <c r="H17" i="12" s="1"/>
  <c r="H10" i="12"/>
  <c r="G9" i="12"/>
  <c r="H6" i="12"/>
  <c r="AK41" i="9"/>
  <c r="E13" i="12" s="1"/>
  <c r="G13" i="12" s="1"/>
  <c r="H13" i="12" s="1"/>
  <c r="AK40" i="9"/>
  <c r="AK39" i="9"/>
  <c r="AM38" i="9" l="1"/>
  <c r="AM37" i="9"/>
  <c r="AM36" i="9"/>
  <c r="AM35" i="9"/>
  <c r="AK38" i="9"/>
  <c r="AK37" i="9"/>
  <c r="AK36" i="9"/>
  <c r="AK35" i="9"/>
  <c r="AL34" i="9"/>
  <c r="AL32" i="9"/>
  <c r="AL31" i="9"/>
  <c r="AL29" i="9"/>
  <c r="AK34" i="9"/>
  <c r="AK32" i="9"/>
  <c r="AK31" i="9"/>
  <c r="AK29" i="9"/>
  <c r="AN27" i="9"/>
  <c r="E14" i="12" s="1"/>
  <c r="G14" i="12" s="1"/>
  <c r="H14" i="12" s="1"/>
  <c r="AL25" i="9"/>
  <c r="AL23" i="9"/>
  <c r="AL22" i="9"/>
  <c r="AL19" i="9"/>
  <c r="AK25" i="9"/>
  <c r="AK23" i="9"/>
  <c r="AK22" i="9"/>
  <c r="AK19" i="9"/>
  <c r="AK17" i="9"/>
  <c r="AL17" i="9" s="1"/>
  <c r="AK15" i="9"/>
  <c r="AL15" i="9" s="1"/>
  <c r="AK13" i="9"/>
  <c r="AL13" i="9" s="1"/>
  <c r="M9" i="9"/>
  <c r="AM9" i="9"/>
  <c r="AK5" i="9"/>
  <c r="AM5" i="9"/>
  <c r="AK9" i="9"/>
  <c r="AM1" i="9" l="1"/>
  <c r="E5" i="12" s="1"/>
  <c r="G5" i="12" s="1"/>
  <c r="H5" i="12" s="1"/>
  <c r="AK1" i="9"/>
  <c r="E3" i="12" s="1"/>
  <c r="G3" i="12" s="1"/>
  <c r="AL1" i="9"/>
  <c r="E4" i="12" s="1"/>
  <c r="G4" i="12" s="1"/>
  <c r="H4" i="12" s="1"/>
  <c r="B34" i="9"/>
  <c r="P34" i="9"/>
  <c r="M34" i="9"/>
  <c r="I34" i="9"/>
  <c r="E34" i="9"/>
  <c r="E29" i="12" l="1"/>
  <c r="G29" i="12" s="1"/>
  <c r="H29" i="12" s="1"/>
  <c r="H3" i="12"/>
  <c r="G30" i="12"/>
  <c r="W29" i="9"/>
  <c r="H29" i="9" s="1"/>
  <c r="H30" i="12" l="1"/>
  <c r="G3" i="9" s="1"/>
  <c r="H34" i="12" l="1"/>
  <c r="H31" i="12"/>
  <c r="H35" i="12" l="1"/>
</calcChain>
</file>

<file path=xl/sharedStrings.xml><?xml version="1.0" encoding="utf-8"?>
<sst xmlns="http://schemas.openxmlformats.org/spreadsheetml/2006/main" count="377" uniqueCount="237">
  <si>
    <t>ЗАКАЗ № ______</t>
  </si>
  <si>
    <t>Дата</t>
  </si>
  <si>
    <t>Дата поставки</t>
  </si>
  <si>
    <t>Цена заказа</t>
  </si>
  <si>
    <t>Цена доставки</t>
  </si>
  <si>
    <t>Заказчик:</t>
  </si>
  <si>
    <t>Цена итого</t>
  </si>
  <si>
    <t>Адрес доставки</t>
  </si>
  <si>
    <t>Менеджер</t>
  </si>
  <si>
    <t>Телефон:</t>
  </si>
  <si>
    <t>Бланк заказа на изготовление шкафа-купе</t>
  </si>
  <si>
    <t>Размеры:</t>
  </si>
  <si>
    <t>Высота</t>
  </si>
  <si>
    <t>, мм</t>
  </si>
  <si>
    <t>Ширина</t>
  </si>
  <si>
    <t>Количество</t>
  </si>
  <si>
    <t>, шт</t>
  </si>
  <si>
    <t>Направляющая верхняя</t>
  </si>
  <si>
    <t>"Ш" образная</t>
  </si>
  <si>
    <t>проема:</t>
  </si>
  <si>
    <t>дверей:</t>
  </si>
  <si>
    <t>Однополозная</t>
  </si>
  <si>
    <t>ЭСКИЗ ДВЕРЕЙ:</t>
  </si>
  <si>
    <t>ЭСКИЗ наполнения шкафа:</t>
  </si>
  <si>
    <t>Примечание:</t>
  </si>
  <si>
    <t>С эскизами дверей и наполнением шкафа, согласен ______________   /_____________________/</t>
  </si>
  <si>
    <t>ТИП                                            ВЕРТИКАЛЬНОГО ПРОФИЛЯ                                                       /                                                             ЦВЕТ ПРОФИЛЯ</t>
  </si>
  <si>
    <t>Матовый</t>
  </si>
  <si>
    <t>Браш</t>
  </si>
  <si>
    <t>Блестящий</t>
  </si>
  <si>
    <t>Древоподобный окутанный</t>
  </si>
  <si>
    <t>Матовый хром</t>
  </si>
  <si>
    <t>Матовая шампань</t>
  </si>
  <si>
    <t>Матовое золото</t>
  </si>
  <si>
    <t>Матовая бронза</t>
  </si>
  <si>
    <t>Графит браш</t>
  </si>
  <si>
    <t>Хром браш</t>
  </si>
  <si>
    <t>Шампань браш</t>
  </si>
  <si>
    <t>Золото браш</t>
  </si>
  <si>
    <t xml:space="preserve"> Блестящая шампань</t>
  </si>
  <si>
    <t>Блестящая бронза</t>
  </si>
  <si>
    <t>Блестящий хром</t>
  </si>
  <si>
    <t>Блестящее золото</t>
  </si>
  <si>
    <t>Блестящий венге</t>
  </si>
  <si>
    <t>Серебро хим.полировка</t>
  </si>
  <si>
    <t>Дуб дымчатый</t>
  </si>
  <si>
    <t>Венге темный</t>
  </si>
  <si>
    <t>Венге</t>
  </si>
  <si>
    <t>Яблоня</t>
  </si>
  <si>
    <t>Вишня</t>
  </si>
  <si>
    <t>Орех</t>
  </si>
  <si>
    <t>Береза</t>
  </si>
  <si>
    <t>Белый глянец</t>
  </si>
  <si>
    <t>"П" профиль для:</t>
  </si>
  <si>
    <t>«С» КЛАССИК</t>
  </si>
  <si>
    <t>«С» ПРЕМИУМ</t>
  </si>
  <si>
    <t>«Н» ПРЕМИУМ</t>
  </si>
  <si>
    <t>«L» ПРЕМИУМ</t>
  </si>
  <si>
    <t>«П» ПРЕМИУМ</t>
  </si>
  <si>
    <t>Наполнение ДВЕРЕЙ</t>
  </si>
  <si>
    <t>Кол-во</t>
  </si>
  <si>
    <t>ЦВЕТ, рисунок</t>
  </si>
  <si>
    <t>Каркас</t>
  </si>
  <si>
    <t>ЛДСП</t>
  </si>
  <si>
    <t>Горизонт</t>
  </si>
  <si>
    <t>Зеркало</t>
  </si>
  <si>
    <t>Бока</t>
  </si>
  <si>
    <t>Пескоструй на зеркале</t>
  </si>
  <si>
    <t>Средник (полный)</t>
  </si>
  <si>
    <t>Полноцвет (фотопечать)</t>
  </si>
  <si>
    <t>Элемент</t>
  </si>
  <si>
    <t>Лакобель (пленка)</t>
  </si>
  <si>
    <t>Средник нестанд 1</t>
  </si>
  <si>
    <t>Сатин 4 мм</t>
  </si>
  <si>
    <t>Средник нестанд 2</t>
  </si>
  <si>
    <t>Элементы</t>
  </si>
  <si>
    <t>Полка 1</t>
  </si>
  <si>
    <r>
      <t xml:space="preserve">Профиль 2-х стор. БЕЗ стяжк </t>
    </r>
    <r>
      <rPr>
        <b/>
        <sz val="10"/>
        <color indexed="8"/>
        <rFont val="Arial Narrow"/>
        <family val="2"/>
        <charset val="204"/>
      </rPr>
      <t>(ГОРИЗОНТ)</t>
    </r>
  </si>
  <si>
    <t>Полка 2</t>
  </si>
  <si>
    <r>
      <t xml:space="preserve">Профиль 2-х стор. БЕЗ стяжк </t>
    </r>
    <r>
      <rPr>
        <b/>
        <sz val="10"/>
        <color indexed="8"/>
        <rFont val="Arial Narrow"/>
        <family val="2"/>
        <charset val="204"/>
      </rPr>
      <t>(ВЕРТИК.)</t>
    </r>
  </si>
  <si>
    <t>Полка 3</t>
  </si>
  <si>
    <r>
      <t xml:space="preserve">Профиль 2-х стор. со стяжк  </t>
    </r>
    <r>
      <rPr>
        <b/>
        <sz val="10"/>
        <color indexed="8"/>
        <rFont val="Arial Narrow"/>
        <family val="2"/>
        <charset val="204"/>
      </rPr>
      <t>(ГОРИЗОНТ)</t>
    </r>
  </si>
  <si>
    <r>
      <t xml:space="preserve">Профиль 2-х стор. со стяжк </t>
    </r>
    <r>
      <rPr>
        <b/>
        <sz val="10"/>
        <color indexed="8"/>
        <rFont val="Arial Narrow"/>
        <family val="2"/>
        <charset val="204"/>
      </rPr>
      <t>(ВЕРТИК.)</t>
    </r>
  </si>
  <si>
    <t>Ящик 1</t>
  </si>
  <si>
    <t>Цоколь</t>
  </si>
  <si>
    <t>Ящик 2</t>
  </si>
  <si>
    <t>Задняя стенка (ДВП)</t>
  </si>
  <si>
    <t>Ящик 3</t>
  </si>
  <si>
    <t>С размерами, цветом, типом профиля согласен ______________   /_____________________/</t>
  </si>
  <si>
    <t>Бланк заказа на изготовление дверей шкафа-купе</t>
  </si>
  <si>
    <t>ЭСКИЗ ФАСАДОВ С РАЗМЕРАМИ</t>
  </si>
  <si>
    <t>С эскизом дверей, размерами, цветом, типом профиля и наполнения согласен ______________   /_____________________/</t>
  </si>
  <si>
    <t>Количество дверей</t>
  </si>
  <si>
    <t>S, м2</t>
  </si>
  <si>
    <t>Уплотнитель 4мм</t>
  </si>
  <si>
    <t xml:space="preserve">Комплект роликов </t>
  </si>
  <si>
    <t xml:space="preserve">Стопор металлический </t>
  </si>
  <si>
    <t>Количество секций</t>
  </si>
  <si>
    <t>ЛХДФ</t>
  </si>
  <si>
    <t>ДА</t>
  </si>
  <si>
    <t>Наличие цоколя</t>
  </si>
  <si>
    <t>Задняя стенка ЛХДФ?</t>
  </si>
  <si>
    <t>ЗЕРКАЛО</t>
  </si>
  <si>
    <t>МДФ пленка ПВХ</t>
  </si>
  <si>
    <t>ЭМАЛЬ</t>
  </si>
  <si>
    <t>ЛАКОБЕЛЬ</t>
  </si>
  <si>
    <t>Наполнение двери     № 2</t>
  </si>
  <si>
    <t>Наполнение двери     № 3</t>
  </si>
  <si>
    <t>Наполнение двери     № 4</t>
  </si>
  <si>
    <t>Наполнение двери     № 5</t>
  </si>
  <si>
    <t>ДВЕРИ НЕТ</t>
  </si>
  <si>
    <t>РАЗДЕЛИТЕЛИ В НАПОЛНЕНИИ ДВЕРЕЙ</t>
  </si>
  <si>
    <t>Дверь № 1</t>
  </si>
  <si>
    <t>Дверь № 2</t>
  </si>
  <si>
    <t>Дверь № 3</t>
  </si>
  <si>
    <t>Дверь № 4</t>
  </si>
  <si>
    <t>Дверь № 5</t>
  </si>
  <si>
    <t>Кол-во разделителей</t>
  </si>
  <si>
    <t>Тип профиля</t>
  </si>
  <si>
    <t>Профиль 2-х стор. БЕЗ стяжки  (горизонт)</t>
  </si>
  <si>
    <t>Профиль 2-х стор. со стяжкой  (горизонт)</t>
  </si>
  <si>
    <t>ПРЕДВАРИТЕЛЬНАЯ СТОИМОСТЬ</t>
  </si>
  <si>
    <r>
      <rPr>
        <b/>
        <sz val="12"/>
        <color indexed="8"/>
        <rFont val="Arial"/>
        <family val="2"/>
        <charset val="204"/>
      </rPr>
      <t>Высота</t>
    </r>
    <r>
      <rPr>
        <sz val="12"/>
        <color indexed="8"/>
        <rFont val="Arial"/>
        <family val="2"/>
        <charset val="204"/>
      </rPr>
      <t xml:space="preserve"> шкафа (проема), мм:</t>
    </r>
  </si>
  <si>
    <r>
      <rPr>
        <b/>
        <sz val="12"/>
        <color indexed="8"/>
        <rFont val="Arial"/>
        <family val="2"/>
        <charset val="204"/>
      </rPr>
      <t>Ширина</t>
    </r>
    <r>
      <rPr>
        <sz val="12"/>
        <color indexed="8"/>
        <rFont val="Arial"/>
        <family val="2"/>
        <charset val="204"/>
      </rPr>
      <t xml:space="preserve"> шкафа, мм:</t>
    </r>
  </si>
  <si>
    <r>
      <rPr>
        <b/>
        <sz val="12"/>
        <color indexed="8"/>
        <rFont val="Arial"/>
        <family val="2"/>
        <charset val="204"/>
      </rPr>
      <t>Глубина</t>
    </r>
    <r>
      <rPr>
        <sz val="12"/>
        <color indexed="8"/>
        <rFont val="Arial"/>
        <family val="2"/>
        <charset val="204"/>
      </rPr>
      <t xml:space="preserve"> шкафа, мм</t>
    </r>
  </si>
  <si>
    <r>
      <t xml:space="preserve">Ширина </t>
    </r>
    <r>
      <rPr>
        <b/>
        <u/>
        <sz val="12"/>
        <color indexed="8"/>
        <rFont val="Arial"/>
        <family val="2"/>
        <charset val="204"/>
      </rPr>
      <t>СЕКЦИЯ № 1</t>
    </r>
    <r>
      <rPr>
        <sz val="12"/>
        <color indexed="8"/>
        <rFont val="Arial"/>
        <family val="2"/>
        <charset val="204"/>
      </rPr>
      <t>, мм</t>
    </r>
  </si>
  <si>
    <r>
      <t xml:space="preserve">Ширина </t>
    </r>
    <r>
      <rPr>
        <b/>
        <u/>
        <sz val="12"/>
        <color indexed="8"/>
        <rFont val="Arial"/>
        <family val="2"/>
        <charset val="204"/>
      </rPr>
      <t>СЕКЦИЯ № 2</t>
    </r>
    <r>
      <rPr>
        <sz val="12"/>
        <color indexed="8"/>
        <rFont val="Arial"/>
        <family val="2"/>
        <charset val="204"/>
      </rPr>
      <t>, мм</t>
    </r>
  </si>
  <si>
    <r>
      <t xml:space="preserve">Ширина </t>
    </r>
    <r>
      <rPr>
        <b/>
        <u/>
        <sz val="12"/>
        <color indexed="8"/>
        <rFont val="Arial"/>
        <family val="2"/>
        <charset val="204"/>
      </rPr>
      <t>СЕКЦИЯ № 3</t>
    </r>
    <r>
      <rPr>
        <sz val="12"/>
        <color indexed="8"/>
        <rFont val="Arial"/>
        <family val="2"/>
        <charset val="204"/>
      </rPr>
      <t>, мм</t>
    </r>
  </si>
  <si>
    <r>
      <t xml:space="preserve">Ширина </t>
    </r>
    <r>
      <rPr>
        <b/>
        <u/>
        <sz val="12"/>
        <color indexed="8"/>
        <rFont val="Arial"/>
        <family val="2"/>
        <charset val="204"/>
      </rPr>
      <t>СЕКЦИЯ № 4</t>
    </r>
    <r>
      <rPr>
        <sz val="12"/>
        <color indexed="8"/>
        <rFont val="Arial"/>
        <family val="2"/>
        <charset val="204"/>
      </rPr>
      <t>, мм</t>
    </r>
  </si>
  <si>
    <r>
      <rPr>
        <b/>
        <sz val="12"/>
        <color indexed="8"/>
        <rFont val="Arial"/>
        <family val="2"/>
        <charset val="204"/>
      </rPr>
      <t>КОЛ-ВО ПОЛОК</t>
    </r>
    <r>
      <rPr>
        <sz val="12"/>
        <color indexed="8"/>
        <rFont val="Arial"/>
        <family val="2"/>
        <charset val="204"/>
      </rPr>
      <t xml:space="preserve"> в секции № 1</t>
    </r>
  </si>
  <si>
    <r>
      <rPr>
        <b/>
        <sz val="12"/>
        <color indexed="8"/>
        <rFont val="Arial"/>
        <family val="2"/>
        <charset val="204"/>
      </rPr>
      <t>КОЛ-ВО ПОЛОК</t>
    </r>
    <r>
      <rPr>
        <sz val="12"/>
        <color indexed="8"/>
        <rFont val="Arial"/>
        <family val="2"/>
        <charset val="204"/>
      </rPr>
      <t xml:space="preserve"> в секции № 2</t>
    </r>
  </si>
  <si>
    <r>
      <rPr>
        <b/>
        <sz val="12"/>
        <color indexed="8"/>
        <rFont val="Arial"/>
        <family val="2"/>
        <charset val="204"/>
      </rPr>
      <t>КОЛ-ВО ПОЛОК</t>
    </r>
    <r>
      <rPr>
        <sz val="12"/>
        <color indexed="8"/>
        <rFont val="Arial"/>
        <family val="2"/>
        <charset val="204"/>
      </rPr>
      <t xml:space="preserve"> в секции № 3</t>
    </r>
  </si>
  <si>
    <r>
      <rPr>
        <b/>
        <sz val="12"/>
        <color indexed="8"/>
        <rFont val="Arial"/>
        <family val="2"/>
        <charset val="204"/>
      </rPr>
      <t>КОЛ-ВО ПОЛОК</t>
    </r>
    <r>
      <rPr>
        <sz val="12"/>
        <color indexed="8"/>
        <rFont val="Arial"/>
        <family val="2"/>
        <charset val="204"/>
      </rPr>
      <t xml:space="preserve"> в секции № 4</t>
    </r>
  </si>
  <si>
    <r>
      <rPr>
        <b/>
        <sz val="12"/>
        <color indexed="8"/>
        <rFont val="Arial"/>
        <family val="2"/>
        <charset val="204"/>
      </rPr>
      <t>КОЛ-ВО ШТАНГ</t>
    </r>
    <r>
      <rPr>
        <sz val="12"/>
        <color indexed="8"/>
        <rFont val="Arial"/>
        <family val="2"/>
        <charset val="204"/>
      </rPr>
      <t xml:space="preserve"> в секции № 1</t>
    </r>
  </si>
  <si>
    <r>
      <rPr>
        <b/>
        <sz val="12"/>
        <color indexed="8"/>
        <rFont val="Arial"/>
        <family val="2"/>
        <charset val="204"/>
      </rPr>
      <t>Кол-во штанг</t>
    </r>
    <r>
      <rPr>
        <sz val="12"/>
        <color indexed="8"/>
        <rFont val="Arial"/>
        <family val="2"/>
        <charset val="204"/>
      </rPr>
      <t xml:space="preserve"> в секции № 2</t>
    </r>
  </si>
  <si>
    <r>
      <rPr>
        <b/>
        <sz val="12"/>
        <color indexed="8"/>
        <rFont val="Arial"/>
        <family val="2"/>
        <charset val="204"/>
      </rPr>
      <t>КОЛ-ВО ШТАНГ</t>
    </r>
    <r>
      <rPr>
        <sz val="12"/>
        <color indexed="8"/>
        <rFont val="Arial"/>
        <family val="2"/>
        <charset val="204"/>
      </rPr>
      <t xml:space="preserve"> в секции № 3</t>
    </r>
  </si>
  <si>
    <r>
      <rPr>
        <b/>
        <sz val="12"/>
        <color indexed="8"/>
        <rFont val="Arial"/>
        <family val="2"/>
        <charset val="204"/>
      </rPr>
      <t>КОЛ-ВО ШТАНГ</t>
    </r>
    <r>
      <rPr>
        <sz val="12"/>
        <color indexed="8"/>
        <rFont val="Arial"/>
        <family val="2"/>
        <charset val="204"/>
      </rPr>
      <t xml:space="preserve"> в секции № 4</t>
    </r>
  </si>
  <si>
    <r>
      <rPr>
        <b/>
        <sz val="12"/>
        <color indexed="8"/>
        <rFont val="Arial"/>
        <family val="2"/>
        <charset val="204"/>
      </rPr>
      <t>Кол-во ящиков</t>
    </r>
    <r>
      <rPr>
        <sz val="12"/>
        <color indexed="8"/>
        <rFont val="Arial"/>
        <family val="2"/>
        <charset val="204"/>
      </rPr>
      <t xml:space="preserve"> в секции № 1</t>
    </r>
  </si>
  <si>
    <r>
      <rPr>
        <b/>
        <sz val="12"/>
        <color indexed="8"/>
        <rFont val="Arial"/>
        <family val="2"/>
        <charset val="204"/>
      </rPr>
      <t>Кол-во ящиков</t>
    </r>
    <r>
      <rPr>
        <sz val="12"/>
        <color indexed="8"/>
        <rFont val="Arial"/>
        <family val="2"/>
        <charset val="204"/>
      </rPr>
      <t xml:space="preserve"> в секции № 2</t>
    </r>
  </si>
  <si>
    <r>
      <rPr>
        <b/>
        <sz val="12"/>
        <color indexed="8"/>
        <rFont val="Arial"/>
        <family val="2"/>
        <charset val="204"/>
      </rPr>
      <t>Кол-во ящиков</t>
    </r>
    <r>
      <rPr>
        <sz val="12"/>
        <color indexed="8"/>
        <rFont val="Arial"/>
        <family val="2"/>
        <charset val="204"/>
      </rPr>
      <t xml:space="preserve"> в секции № 3</t>
    </r>
  </si>
  <si>
    <r>
      <rPr>
        <b/>
        <sz val="12"/>
        <color indexed="8"/>
        <rFont val="Arial"/>
        <family val="2"/>
        <charset val="204"/>
      </rPr>
      <t>Кол-во ящиков</t>
    </r>
    <r>
      <rPr>
        <sz val="12"/>
        <color indexed="8"/>
        <rFont val="Arial"/>
        <family val="2"/>
        <charset val="204"/>
      </rPr>
      <t xml:space="preserve"> в секции № 4</t>
    </r>
  </si>
  <si>
    <r>
      <t xml:space="preserve">Материал цоколя </t>
    </r>
    <r>
      <rPr>
        <b/>
        <sz val="12"/>
        <color indexed="8"/>
        <rFont val="Arial"/>
        <family val="2"/>
        <charset val="204"/>
      </rPr>
      <t>ЛДСП</t>
    </r>
  </si>
  <si>
    <r>
      <t>Материал цоколя</t>
    </r>
    <r>
      <rPr>
        <b/>
        <sz val="12"/>
        <color indexed="8"/>
        <rFont val="Arial"/>
        <family val="2"/>
        <charset val="204"/>
      </rPr>
      <t xml:space="preserve"> МДФ</t>
    </r>
  </si>
  <si>
    <t>Кромка 2 мм</t>
  </si>
  <si>
    <t xml:space="preserve"> БОК 2 шт</t>
  </si>
  <si>
    <t>Горизонт и дно 2 шт</t>
  </si>
  <si>
    <t>средник СЕКЦИЯ № 1</t>
  </si>
  <si>
    <t>средник СЕКЦИЯ № 2</t>
  </si>
  <si>
    <t>средник СЕКЦИЯ № 3</t>
  </si>
  <si>
    <t>средник СЕКЦИЯ № 4</t>
  </si>
  <si>
    <t>Высота фасада ящиков</t>
  </si>
  <si>
    <t xml:space="preserve"> в секции № 1</t>
  </si>
  <si>
    <t xml:space="preserve"> в секции № 2</t>
  </si>
  <si>
    <t xml:space="preserve"> в секции № 3</t>
  </si>
  <si>
    <t xml:space="preserve"> в секции № 4</t>
  </si>
  <si>
    <t>Полки СЕКЦИЯ № 1</t>
  </si>
  <si>
    <t>Полки СЕКЦИЯ № 2</t>
  </si>
  <si>
    <t>Полки СЕКЦИЯ № 3</t>
  </si>
  <si>
    <t>Полки СЕКЦИЯ № 4</t>
  </si>
  <si>
    <t>Кромка 0,4 мм</t>
  </si>
  <si>
    <t>Штанга</t>
  </si>
  <si>
    <t>ЛДСП ящики б/фасад № 1</t>
  </si>
  <si>
    <t>ЛДСП ящики б/фасад № 2</t>
  </si>
  <si>
    <t>ЛДСП ящики б/фасад № 3</t>
  </si>
  <si>
    <t>ЛДСП ящики б/фасад № 4</t>
  </si>
  <si>
    <t>Фасад ящики № 1</t>
  </si>
  <si>
    <t>Фасад ящики № 2</t>
  </si>
  <si>
    <t>Фасад ящики № 3</t>
  </si>
  <si>
    <t>Фасад ящики № 4</t>
  </si>
  <si>
    <t>Цоколь ЛДСП</t>
  </si>
  <si>
    <t>Цоколь МДФ</t>
  </si>
  <si>
    <t>Задняя стенка ЛХДФ</t>
  </si>
  <si>
    <t>Шлегель</t>
  </si>
  <si>
    <t>Наполнение зеркало</t>
  </si>
  <si>
    <t>Наполнение МДФ пленка ПВХ</t>
  </si>
  <si>
    <t>Наполнение ЭМАЛЬ</t>
  </si>
  <si>
    <t>Направляющая верхняя "Ш" образная 5,9</t>
  </si>
  <si>
    <t>Направляющая нижняя "Ш" образная 5,9</t>
  </si>
  <si>
    <t>Горизонтальный верхний профиль 5,9</t>
  </si>
  <si>
    <t>Горизонтальный нижний профиль 5,9</t>
  </si>
  <si>
    <t>Хлыст, шт</t>
  </si>
  <si>
    <t>Вертикальный асимметричный профиль 5,9</t>
  </si>
  <si>
    <t>Наполнение ЛАКОБЕЛЬ</t>
  </si>
  <si>
    <t>"_____"_____________  20____г.</t>
  </si>
  <si>
    <t>Наполнение ЛДСП 10 мм</t>
  </si>
  <si>
    <t>Наполнение двери  № 1</t>
  </si>
  <si>
    <t>ОКОНЧАТЕЛЬНАЯ СТОИМОСТЬ ОПРЕДЕЛЯЕТСЯ ПОСЛЕ уточнения декоров, типа профиля и замера</t>
  </si>
  <si>
    <t>ЗАКАЗЧИК</t>
  </si>
  <si>
    <t>Штангодержатель</t>
  </si>
  <si>
    <t>Шт.</t>
  </si>
  <si>
    <t>Гофрокартон</t>
  </si>
  <si>
    <t>Расчет стоимости</t>
  </si>
  <si>
    <t>Ед. изм.</t>
  </si>
  <si>
    <t>Цена за 1 ед.</t>
  </si>
  <si>
    <t>ИТОГО с/с</t>
  </si>
  <si>
    <t>ИТОГО продажа</t>
  </si>
  <si>
    <t>ЛДСП 16 ммТитан (Платина)  0859 РЕ Кроношпан</t>
  </si>
  <si>
    <t>ЛДСП 10 мм Титан (Платина)  0859 РЕ Кроношпан</t>
  </si>
  <si>
    <t>Уплотнитель 02  для стекла 4мм 100м</t>
  </si>
  <si>
    <t>м.п.</t>
  </si>
  <si>
    <t>Зажим пружинный для щеточного уплотнителя</t>
  </si>
  <si>
    <t>Стопорная пружина (жесткость средняя)</t>
  </si>
  <si>
    <t>Фурнитура</t>
  </si>
  <si>
    <t>Зеркало 4 мм с бронепленкой</t>
  </si>
  <si>
    <t>м2</t>
  </si>
  <si>
    <t>ИТОГО:</t>
  </si>
  <si>
    <t>ИТОГО мебель</t>
  </si>
  <si>
    <t>Доставка</t>
  </si>
  <si>
    <t>Разгрузка</t>
  </si>
  <si>
    <t>Сборка</t>
  </si>
  <si>
    <t>РАСЧЕТНОЕ наименование материала</t>
  </si>
  <si>
    <t>ТОЧНОЕ                                                                                            наименование материала</t>
  </si>
  <si>
    <t>ЛДСП 16 мм (КОРПУС ШКАФА)</t>
  </si>
  <si>
    <t>Наценка =</t>
  </si>
  <si>
    <t>ЛДСП 10 мм (наполнение дверей)</t>
  </si>
  <si>
    <t>Зеркало (наполнение дверей)</t>
  </si>
  <si>
    <t>МДФ пленка ПВХ (наполнение дверей)</t>
  </si>
  <si>
    <t>ЭМАЛЬ (наполнение дверей)</t>
  </si>
  <si>
    <t>ЛАКОБЕЛЬ (наполнение дверей)</t>
  </si>
  <si>
    <t>шт</t>
  </si>
  <si>
    <t>Кромка 2х19</t>
  </si>
  <si>
    <t>Кромка 0,4х19</t>
  </si>
  <si>
    <t>ПЕСКОСТРУЙНАЯ ОБРАБОТКА</t>
  </si>
  <si>
    <t>Наполнение ПЕСКОСТРУЙНАЯ ОБРАБОТКА</t>
  </si>
  <si>
    <t>ПЕСКОСТРУЙНАЯ ОБРАБОТКА (наполнение дверей)</t>
  </si>
  <si>
    <t>комплект</t>
  </si>
  <si>
    <t>Ролики для раздвижной двери асимметричный PREMIAL</t>
  </si>
  <si>
    <t>Шлегель 7х6мм Тёмно серый</t>
  </si>
  <si>
    <t>Направляющая верхняя Премиал Матовый хром (5.9)</t>
  </si>
  <si>
    <t>Направляющая нижняя Премиал Матовый хром (5.9)</t>
  </si>
  <si>
    <t>Профиль вертикальный ассиметричный "С" Премиал Матовый хром (5.4)</t>
  </si>
  <si>
    <t>Профиль горизонтальный верхний  Премиал Матовый хром (5.9)</t>
  </si>
  <si>
    <t>Профиль горизонтальный нижний  усиленный Премиал  Матовый хром (5.9)</t>
  </si>
  <si>
    <t>Профиль горизонтальный средний (без стяжки) Матовый хром (5.9)</t>
  </si>
  <si>
    <t>Профиль горизонтальный средний (со стяжкой) Матовый хром (5.9)</t>
  </si>
  <si>
    <t>Направляющие ящиков шариковые</t>
  </si>
  <si>
    <t>Направляющие шариковые H-45 широк. 450мм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</si>
</sst>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\ * #,##0.00&quot;    &quot;;\-* #,##0.00&quot;    &quot;;\ * \-#&quot;    &quot;;@\ "/>
    <numFmt numFmtId="166" formatCode="#,##0.00&quot;р.&quot;"/>
    <numFmt numFmtId="167" formatCode="#,##0\ &quot;₽&quot;"/>
  </numFmts>
  <fonts count="30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2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4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name val="Arial Cyr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rgb="FF92D050"/>
        <bgColor indexed="64"/>
      </patternFill>
    </fill>
    <fill>
      <patternFill patternType="solid">
        <fgColor rgb="FFF8F8D4"/>
        <bgColor indexed="26"/>
      </patternFill>
    </fill>
    <fill>
      <patternFill patternType="solid">
        <fgColor rgb="FFF8F8D4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auto="1"/>
      </left>
      <right style="hair">
        <color auto="1"/>
      </right>
      <top style="mediumDash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ed">
        <color auto="1"/>
      </top>
      <bottom style="hair">
        <color auto="1"/>
      </bottom>
      <diagonal/>
    </border>
    <border>
      <left style="hair">
        <color auto="1"/>
      </left>
      <right style="mediumDashed">
        <color auto="1"/>
      </right>
      <top style="mediumDashed">
        <color auto="1"/>
      </top>
      <bottom style="hair">
        <color auto="1"/>
      </bottom>
      <diagonal/>
    </border>
    <border>
      <left style="mediumDash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Dashed">
        <color auto="1"/>
      </right>
      <top style="hair">
        <color auto="1"/>
      </top>
      <bottom style="hair">
        <color auto="1"/>
      </bottom>
      <diagonal/>
    </border>
    <border>
      <left style="mediumDashed">
        <color auto="1"/>
      </left>
      <right style="hair">
        <color auto="1"/>
      </right>
      <top style="hair">
        <color auto="1"/>
      </top>
      <bottom style="medium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Dashed">
        <color auto="1"/>
      </bottom>
      <diagonal/>
    </border>
    <border>
      <left style="hair">
        <color auto="1"/>
      </left>
      <right style="mediumDashed">
        <color auto="1"/>
      </right>
      <top style="hair">
        <color auto="1"/>
      </top>
      <bottom style="mediumDashed">
        <color auto="1"/>
      </bottom>
      <diagonal/>
    </border>
    <border>
      <left/>
      <right style="hair">
        <color auto="1"/>
      </right>
      <top style="mediumDashed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Dash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20" fillId="0" borderId="0"/>
    <xf numFmtId="0" fontId="21" fillId="0" borderId="0"/>
    <xf numFmtId="0" fontId="22" fillId="0" borderId="0"/>
    <xf numFmtId="165" fontId="22" fillId="0" borderId="0" applyFill="0" applyBorder="0" applyAlignment="0" applyProtection="0"/>
    <xf numFmtId="0" fontId="5" fillId="0" borderId="0"/>
    <xf numFmtId="0" fontId="1" fillId="0" borderId="0"/>
    <xf numFmtId="0" fontId="29" fillId="0" borderId="0"/>
  </cellStyleXfs>
  <cellXfs count="263">
    <xf numFmtId="0" fontId="0" fillId="0" borderId="0" xfId="0"/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6" fillId="0" borderId="1" xfId="0" applyFont="1" applyBorder="1" applyAlignment="1" applyProtection="1">
      <alignment horizontal="right" vertical="center"/>
    </xf>
    <xf numFmtId="0" fontId="7" fillId="0" borderId="0" xfId="1" applyFont="1" applyAlignment="1"/>
    <xf numFmtId="0" fontId="8" fillId="0" borderId="0" xfId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19" xfId="1" applyFont="1" applyFill="1" applyBorder="1" applyAlignment="1">
      <alignment vertical="center"/>
    </xf>
    <xf numFmtId="0" fontId="7" fillId="0" borderId="20" xfId="1" applyFont="1" applyFill="1" applyBorder="1" applyAlignment="1">
      <alignment vertic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vertical="center"/>
    </xf>
    <xf numFmtId="0" fontId="8" fillId="2" borderId="0" xfId="0" applyNumberFormat="1" applyFont="1" applyFill="1" applyBorder="1" applyAlignment="1" applyProtection="1">
      <alignment horizontal="right"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7" fillId="0" borderId="18" xfId="1" applyFont="1" applyFill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8" fillId="0" borderId="0" xfId="1" applyFont="1" applyFill="1" applyAlignment="1">
      <alignment horizontal="center" vertical="center" wrapText="1"/>
    </xf>
    <xf numFmtId="0" fontId="12" fillId="0" borderId="0" xfId="1" applyFont="1" applyBorder="1" applyAlignment="1">
      <alignment horizontal="right" vertical="center" wrapText="1" indent="1"/>
    </xf>
    <xf numFmtId="0" fontId="8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textRotation="90" wrapText="1"/>
    </xf>
    <xf numFmtId="0" fontId="7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right" vertical="center" wrapText="1"/>
    </xf>
    <xf numFmtId="0" fontId="7" fillId="0" borderId="46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11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25" xfId="1" applyFont="1" applyBorder="1" applyAlignment="1">
      <alignment vertical="center"/>
    </xf>
    <xf numFmtId="0" fontId="7" fillId="0" borderId="26" xfId="1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7" fillId="0" borderId="28" xfId="1" applyFont="1" applyBorder="1" applyAlignment="1">
      <alignment vertical="center"/>
    </xf>
    <xf numFmtId="0" fontId="7" fillId="0" borderId="29" xfId="1" applyFont="1" applyBorder="1" applyAlignment="1">
      <alignment vertical="center"/>
    </xf>
    <xf numFmtId="0" fontId="7" fillId="0" borderId="30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7" fillId="0" borderId="32" xfId="1" applyFont="1" applyBorder="1" applyAlignment="1">
      <alignment vertical="center"/>
    </xf>
    <xf numFmtId="0" fontId="7" fillId="0" borderId="33" xfId="1" applyFont="1" applyBorder="1" applyAlignment="1">
      <alignment vertical="center"/>
    </xf>
    <xf numFmtId="0" fontId="7" fillId="0" borderId="34" xfId="1" applyFont="1" applyBorder="1" applyAlignment="1">
      <alignment vertical="center"/>
    </xf>
    <xf numFmtId="0" fontId="13" fillId="12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5" borderId="66" xfId="0" applyFont="1" applyFill="1" applyBorder="1" applyAlignment="1" applyProtection="1">
      <alignment horizontal="center" vertical="center" wrapText="1"/>
      <protection hidden="1"/>
    </xf>
    <xf numFmtId="0" fontId="4" fillId="0" borderId="67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5" borderId="66" xfId="0" applyFont="1" applyFill="1" applyBorder="1" applyAlignment="1" applyProtection="1">
      <alignment vertical="center" wrapText="1"/>
      <protection hidden="1"/>
    </xf>
    <xf numFmtId="4" fontId="4" fillId="0" borderId="6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66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4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0" xfId="0" applyNumberFormat="1" applyFont="1" applyAlignment="1" applyProtection="1">
      <alignment vertical="center" wrapText="1"/>
      <protection hidden="1"/>
    </xf>
    <xf numFmtId="4" fontId="4" fillId="0" borderId="0" xfId="0" applyNumberFormat="1" applyFont="1" applyBorder="1" applyAlignment="1" applyProtection="1">
      <alignment vertical="center" wrapText="1"/>
      <protection hidden="1"/>
    </xf>
    <xf numFmtId="0" fontId="13" fillId="2" borderId="0" xfId="0" applyNumberFormat="1" applyFont="1" applyFill="1" applyBorder="1" applyAlignment="1" applyProtection="1">
      <alignment horizontal="left" vertical="center" wrapText="1"/>
      <protection hidden="1"/>
    </xf>
    <xf numFmtId="3" fontId="4" fillId="0" borderId="0" xfId="0" applyNumberFormat="1" applyFont="1" applyBorder="1" applyAlignment="1" applyProtection="1">
      <alignment horizontal="center" vertical="center"/>
      <protection hidden="1"/>
    </xf>
    <xf numFmtId="0" fontId="17" fillId="12" borderId="0" xfId="0" applyFont="1" applyFill="1" applyBorder="1" applyAlignment="1" applyProtection="1">
      <alignment vertical="center" wrapText="1"/>
      <protection hidden="1"/>
    </xf>
    <xf numFmtId="0" fontId="16" fillId="12" borderId="0" xfId="0" applyFont="1" applyFill="1" applyBorder="1" applyAlignment="1" applyProtection="1">
      <alignment vertical="center"/>
      <protection hidden="1"/>
    </xf>
    <xf numFmtId="0" fontId="3" fillId="13" borderId="0" xfId="0" applyFont="1" applyFill="1" applyAlignment="1" applyProtection="1">
      <alignment vertical="center" wrapText="1"/>
      <protection hidden="1"/>
    </xf>
    <xf numFmtId="0" fontId="17" fillId="10" borderId="0" xfId="0" applyFont="1" applyFill="1" applyBorder="1" applyAlignment="1" applyProtection="1">
      <alignment vertical="center" wrapText="1"/>
      <protection hidden="1"/>
    </xf>
    <xf numFmtId="0" fontId="16" fillId="10" borderId="0" xfId="0" applyFont="1" applyFill="1" applyBorder="1" applyAlignment="1" applyProtection="1">
      <alignment vertical="center"/>
      <protection hidden="1"/>
    </xf>
    <xf numFmtId="0" fontId="3" fillId="11" borderId="0" xfId="0" applyFont="1" applyFill="1" applyAlignment="1" applyProtection="1">
      <alignment vertical="center" wrapText="1"/>
      <protection hidden="1"/>
    </xf>
    <xf numFmtId="0" fontId="17" fillId="10" borderId="0" xfId="0" applyFont="1" applyFill="1" applyBorder="1" applyAlignment="1" applyProtection="1">
      <alignment horizontal="left" vertical="center" indent="1"/>
      <protection hidden="1"/>
    </xf>
    <xf numFmtId="0" fontId="16" fillId="10" borderId="0" xfId="0" applyFont="1" applyFill="1" applyBorder="1" applyAlignment="1" applyProtection="1">
      <alignment horizontal="left" vertical="center"/>
      <protection hidden="1"/>
    </xf>
    <xf numFmtId="0" fontId="17" fillId="10" borderId="0" xfId="0" applyFont="1" applyFill="1" applyBorder="1" applyAlignment="1" applyProtection="1">
      <alignment horizontal="right" vertical="center"/>
      <protection hidden="1"/>
    </xf>
    <xf numFmtId="0" fontId="16" fillId="12" borderId="0" xfId="0" applyFont="1" applyFill="1" applyBorder="1" applyAlignment="1" applyProtection="1">
      <alignment vertical="center" wrapText="1"/>
      <protection hidden="1"/>
    </xf>
    <xf numFmtId="0" fontId="16" fillId="10" borderId="0" xfId="0" applyFont="1" applyFill="1" applyBorder="1" applyAlignment="1" applyProtection="1">
      <alignment vertical="center" wrapText="1"/>
      <protection hidden="1"/>
    </xf>
    <xf numFmtId="0" fontId="2" fillId="11" borderId="0" xfId="0" applyFont="1" applyFill="1" applyBorder="1" applyAlignment="1" applyProtection="1">
      <alignment vertical="center" wrapText="1"/>
      <protection hidden="1"/>
    </xf>
    <xf numFmtId="0" fontId="2" fillId="11" borderId="0" xfId="0" applyFont="1" applyFill="1" applyAlignment="1" applyProtection="1">
      <alignment vertical="center" wrapText="1"/>
      <protection hidden="1"/>
    </xf>
    <xf numFmtId="0" fontId="3" fillId="11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4" fontId="4" fillId="0" borderId="7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70" xfId="0" applyFont="1" applyBorder="1" applyAlignment="1" applyProtection="1">
      <alignment horizontal="center" vertical="center" wrapText="1"/>
      <protection hidden="1"/>
    </xf>
    <xf numFmtId="0" fontId="4" fillId="9" borderId="66" xfId="0" applyFont="1" applyFill="1" applyBorder="1" applyAlignment="1" applyProtection="1">
      <alignment vertical="center" wrapText="1"/>
      <protection hidden="1"/>
    </xf>
    <xf numFmtId="0" fontId="4" fillId="9" borderId="0" xfId="0" applyFont="1" applyFill="1" applyAlignment="1" applyProtection="1">
      <alignment vertical="center" wrapText="1"/>
      <protection hidden="1"/>
    </xf>
    <xf numFmtId="4" fontId="4" fillId="9" borderId="70" xfId="0" applyNumberFormat="1" applyFont="1" applyFill="1" applyBorder="1" applyAlignment="1" applyProtection="1">
      <alignment horizontal="center" vertical="center" wrapText="1"/>
      <protection hidden="1"/>
    </xf>
    <xf numFmtId="0" fontId="4" fillId="9" borderId="70" xfId="0" applyFont="1" applyFill="1" applyBorder="1" applyAlignment="1" applyProtection="1">
      <alignment horizontal="center" vertical="center" wrapText="1"/>
      <protection hidden="1"/>
    </xf>
    <xf numFmtId="4" fontId="4" fillId="9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9" borderId="0" xfId="0" applyFont="1" applyFill="1" applyBorder="1" applyAlignment="1" applyProtection="1">
      <alignment horizontal="center" vertical="center" wrapText="1"/>
      <protection hidden="1"/>
    </xf>
    <xf numFmtId="0" fontId="4" fillId="9" borderId="0" xfId="0" applyFont="1" applyFill="1" applyBorder="1" applyAlignment="1" applyProtection="1">
      <alignment vertical="center" wrapText="1"/>
      <protection hidden="1"/>
    </xf>
    <xf numFmtId="4" fontId="4" fillId="9" borderId="66" xfId="0" applyNumberFormat="1" applyFont="1" applyFill="1" applyBorder="1" applyAlignment="1" applyProtection="1">
      <alignment horizontal="center" vertical="center" wrapText="1"/>
      <protection hidden="1"/>
    </xf>
    <xf numFmtId="0" fontId="4" fillId="9" borderId="66" xfId="0" applyFont="1" applyFill="1" applyBorder="1" applyAlignment="1" applyProtection="1">
      <alignment horizontal="center" vertical="center" wrapText="1"/>
      <protection hidden="1"/>
    </xf>
    <xf numFmtId="4" fontId="4" fillId="9" borderId="0" xfId="0" applyNumberFormat="1" applyFont="1" applyFill="1" applyAlignment="1" applyProtection="1">
      <alignment vertical="center" wrapText="1"/>
      <protection hidden="1"/>
    </xf>
    <xf numFmtId="0" fontId="24" fillId="0" borderId="0" xfId="3" applyFont="1" applyBorder="1" applyAlignment="1" applyProtection="1">
      <alignment horizontal="right" vertical="center" wrapText="1"/>
      <protection hidden="1"/>
    </xf>
    <xf numFmtId="0" fontId="24" fillId="0" borderId="0" xfId="3" applyFont="1" applyBorder="1" applyAlignment="1" applyProtection="1">
      <alignment vertical="center" wrapText="1"/>
      <protection hidden="1"/>
    </xf>
    <xf numFmtId="0" fontId="23" fillId="0" borderId="0" xfId="3" applyFont="1" applyBorder="1" applyAlignment="1" applyProtection="1">
      <alignment vertical="center" wrapText="1"/>
      <protection hidden="1"/>
    </xf>
    <xf numFmtId="0" fontId="24" fillId="3" borderId="68" xfId="3" applyFont="1" applyFill="1" applyBorder="1" applyAlignment="1" applyProtection="1">
      <alignment horizontal="center" vertical="center" wrapText="1"/>
      <protection hidden="1"/>
    </xf>
    <xf numFmtId="0" fontId="25" fillId="3" borderId="68" xfId="3" applyFont="1" applyFill="1" applyBorder="1" applyAlignment="1" applyProtection="1">
      <alignment horizontal="center" vertical="center" wrapText="1"/>
      <protection hidden="1"/>
    </xf>
    <xf numFmtId="0" fontId="25" fillId="3" borderId="71" xfId="3" applyFont="1" applyFill="1" applyBorder="1" applyAlignment="1" applyProtection="1">
      <alignment horizontal="center" vertical="center" wrapText="1"/>
      <protection hidden="1"/>
    </xf>
    <xf numFmtId="164" fontId="25" fillId="3" borderId="71" xfId="3" applyNumberFormat="1" applyFont="1" applyFill="1" applyBorder="1" applyAlignment="1" applyProtection="1">
      <alignment horizontal="center" vertical="center" wrapText="1"/>
      <protection hidden="1"/>
    </xf>
    <xf numFmtId="0" fontId="24" fillId="3" borderId="71" xfId="3" applyFont="1" applyFill="1" applyBorder="1" applyAlignment="1" applyProtection="1">
      <alignment horizontal="center" vertical="center" wrapText="1"/>
      <protection hidden="1"/>
    </xf>
    <xf numFmtId="0" fontId="23" fillId="0" borderId="68" xfId="3" applyFont="1" applyBorder="1" applyAlignment="1" applyProtection="1">
      <alignment horizontal="center" vertical="center" wrapText="1"/>
      <protection hidden="1"/>
    </xf>
    <xf numFmtId="0" fontId="23" fillId="9" borderId="68" xfId="3" applyFont="1" applyFill="1" applyBorder="1" applyAlignment="1" applyProtection="1">
      <alignment horizontal="left" vertical="center" wrapText="1"/>
      <protection hidden="1"/>
    </xf>
    <xf numFmtId="164" fontId="23" fillId="9" borderId="68" xfId="3" applyNumberFormat="1" applyFont="1" applyFill="1" applyBorder="1" applyAlignment="1" applyProtection="1">
      <alignment horizontal="center" vertical="center" wrapText="1"/>
      <protection hidden="1"/>
    </xf>
    <xf numFmtId="4" fontId="23" fillId="9" borderId="68" xfId="3" applyNumberFormat="1" applyFont="1" applyFill="1" applyBorder="1" applyAlignment="1" applyProtection="1">
      <alignment horizontal="left" vertical="center" wrapText="1"/>
      <protection hidden="1"/>
    </xf>
    <xf numFmtId="166" fontId="23" fillId="5" borderId="71" xfId="3" applyNumberFormat="1" applyFont="1" applyFill="1" applyBorder="1" applyAlignment="1" applyProtection="1">
      <alignment horizontal="center" vertical="center" wrapText="1"/>
      <protection hidden="1"/>
    </xf>
    <xf numFmtId="166" fontId="23" fillId="5" borderId="71" xfId="3" applyNumberFormat="1" applyFont="1" applyFill="1" applyBorder="1" applyAlignment="1" applyProtection="1">
      <alignment horizontal="left" vertical="center" wrapText="1"/>
      <protection hidden="1"/>
    </xf>
    <xf numFmtId="0" fontId="23" fillId="0" borderId="0" xfId="3" applyFont="1" applyBorder="1" applyAlignment="1" applyProtection="1">
      <alignment horizontal="center" vertical="center" wrapText="1"/>
      <protection hidden="1"/>
    </xf>
    <xf numFmtId="164" fontId="23" fillId="0" borderId="0" xfId="3" applyNumberFormat="1" applyFont="1" applyBorder="1" applyAlignment="1" applyProtection="1">
      <alignment horizontal="center" vertical="center" wrapText="1"/>
      <protection hidden="1"/>
    </xf>
    <xf numFmtId="9" fontId="28" fillId="14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68" xfId="3" applyFont="1" applyFill="1" applyBorder="1" applyAlignment="1" applyProtection="1">
      <alignment horizontal="left" vertical="center" wrapText="1"/>
      <protection locked="0" hidden="1"/>
    </xf>
    <xf numFmtId="166" fontId="23" fillId="0" borderId="68" xfId="3" applyNumberFormat="1" applyFont="1" applyFill="1" applyBorder="1" applyAlignment="1" applyProtection="1">
      <alignment horizontal="center" vertical="center" wrapText="1"/>
      <protection locked="0" hidden="1"/>
    </xf>
    <xf numFmtId="166" fontId="23" fillId="9" borderId="68" xfId="3" applyNumberFormat="1" applyFont="1" applyFill="1" applyBorder="1" applyAlignment="1" applyProtection="1">
      <alignment horizontal="left" vertical="center" wrapText="1"/>
      <protection hidden="1"/>
    </xf>
    <xf numFmtId="166" fontId="23" fillId="9" borderId="71" xfId="3" applyNumberFormat="1" applyFont="1" applyFill="1" applyBorder="1" applyAlignment="1" applyProtection="1">
      <alignment horizontal="left" vertical="center" wrapText="1"/>
      <protection hidden="1"/>
    </xf>
    <xf numFmtId="166" fontId="24" fillId="9" borderId="71" xfId="3" applyNumberFormat="1" applyFont="1" applyFill="1" applyBorder="1" applyAlignment="1" applyProtection="1">
      <alignment horizontal="left" vertical="center" wrapText="1"/>
      <protection hidden="1"/>
    </xf>
    <xf numFmtId="0" fontId="23" fillId="9" borderId="70" xfId="3" applyFont="1" applyFill="1" applyBorder="1" applyAlignment="1" applyProtection="1">
      <alignment horizontal="left" vertical="center" wrapText="1"/>
      <protection hidden="1"/>
    </xf>
    <xf numFmtId="0" fontId="23" fillId="0" borderId="70" xfId="3" applyFont="1" applyFill="1" applyBorder="1" applyAlignment="1" applyProtection="1">
      <alignment horizontal="left" vertical="center" wrapText="1"/>
      <protection locked="0" hidden="1"/>
    </xf>
    <xf numFmtId="164" fontId="23" fillId="9" borderId="70" xfId="3" applyNumberFormat="1" applyFont="1" applyFill="1" applyBorder="1" applyAlignment="1" applyProtection="1">
      <alignment horizontal="center" vertical="center" wrapText="1"/>
      <protection hidden="1"/>
    </xf>
    <xf numFmtId="166" fontId="23" fillId="0" borderId="70" xfId="3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68" xfId="3" applyFont="1" applyFill="1" applyBorder="1" applyAlignment="1" applyProtection="1">
      <alignment horizontal="center" vertical="center" wrapText="1"/>
      <protection hidden="1"/>
    </xf>
    <xf numFmtId="0" fontId="23" fillId="0" borderId="70" xfId="3" applyFont="1" applyFill="1" applyBorder="1" applyAlignment="1" applyProtection="1">
      <alignment horizontal="center" vertical="center" wrapText="1"/>
      <protection hidden="1"/>
    </xf>
    <xf numFmtId="0" fontId="15" fillId="14" borderId="58" xfId="0" applyFont="1" applyFill="1" applyBorder="1" applyAlignment="1" applyProtection="1">
      <alignment horizontal="center" vertical="center"/>
      <protection hidden="1"/>
    </xf>
    <xf numFmtId="0" fontId="15" fillId="14" borderId="0" xfId="0" applyFont="1" applyFill="1" applyAlignment="1" applyProtection="1">
      <alignment horizontal="center" vertical="center"/>
      <protection hidden="1"/>
    </xf>
    <xf numFmtId="0" fontId="16" fillId="0" borderId="64" xfId="0" applyFont="1" applyFill="1" applyBorder="1" applyAlignment="1" applyProtection="1">
      <alignment horizontal="center" vertical="center" wrapText="1"/>
      <protection locked="0" hidden="1"/>
    </xf>
    <xf numFmtId="0" fontId="16" fillId="0" borderId="65" xfId="0" applyFont="1" applyFill="1" applyBorder="1" applyAlignment="1" applyProtection="1">
      <alignment horizontal="center" vertical="center" wrapText="1"/>
      <protection locked="0" hidden="1"/>
    </xf>
    <xf numFmtId="0" fontId="16" fillId="0" borderId="12" xfId="0" applyFont="1" applyFill="1" applyBorder="1" applyAlignment="1" applyProtection="1">
      <alignment horizontal="center" vertical="center" wrapText="1"/>
      <protection locked="0" hidden="1"/>
    </xf>
    <xf numFmtId="0" fontId="16" fillId="0" borderId="13" xfId="0" applyFont="1" applyFill="1" applyBorder="1" applyAlignment="1" applyProtection="1">
      <alignment horizontal="center" vertical="center" wrapText="1"/>
      <protection locked="0" hidden="1"/>
    </xf>
    <xf numFmtId="0" fontId="16" fillId="0" borderId="14" xfId="0" applyFont="1" applyFill="1" applyBorder="1" applyAlignment="1" applyProtection="1">
      <alignment horizontal="center" vertical="center" wrapText="1"/>
      <protection locked="0" hidden="1"/>
    </xf>
    <xf numFmtId="0" fontId="16" fillId="10" borderId="0" xfId="0" applyFont="1" applyFill="1" applyBorder="1" applyAlignment="1" applyProtection="1">
      <alignment horizontal="center" vertical="center" wrapText="1"/>
      <protection hidden="1"/>
    </xf>
    <xf numFmtId="0" fontId="16" fillId="10" borderId="0" xfId="0" applyFont="1" applyFill="1" applyBorder="1" applyAlignment="1" applyProtection="1">
      <alignment horizontal="left" vertical="center"/>
      <protection hidden="1"/>
    </xf>
    <xf numFmtId="167" fontId="14" fillId="0" borderId="41" xfId="0" applyNumberFormat="1" applyFont="1" applyFill="1" applyBorder="1" applyAlignment="1" applyProtection="1">
      <alignment horizontal="center" vertical="center"/>
      <protection hidden="1"/>
    </xf>
    <xf numFmtId="3" fontId="16" fillId="0" borderId="41" xfId="0" applyNumberFormat="1" applyFont="1" applyFill="1" applyBorder="1" applyAlignment="1" applyProtection="1">
      <alignment horizontal="center" vertical="center"/>
      <protection locked="0" hidden="1"/>
    </xf>
    <xf numFmtId="0" fontId="14" fillId="12" borderId="0" xfId="0" applyFont="1" applyFill="1" applyBorder="1" applyAlignment="1" applyProtection="1">
      <alignment horizontal="center" vertical="center" wrapText="1"/>
      <protection hidden="1"/>
    </xf>
    <xf numFmtId="0" fontId="16" fillId="12" borderId="0" xfId="0" applyFont="1" applyFill="1" applyBorder="1" applyAlignment="1" applyProtection="1">
      <alignment horizontal="center" vertical="center" wrapText="1"/>
      <protection hidden="1"/>
    </xf>
    <xf numFmtId="0" fontId="16" fillId="10" borderId="0" xfId="0" applyFont="1" applyFill="1" applyBorder="1" applyAlignment="1" applyProtection="1">
      <alignment horizontal="right" vertical="center" wrapText="1"/>
      <protection hidden="1"/>
    </xf>
    <xf numFmtId="0" fontId="16" fillId="12" borderId="0" xfId="0" applyFont="1" applyFill="1" applyBorder="1" applyAlignment="1" applyProtection="1">
      <alignment horizontal="center" vertical="center"/>
      <protection hidden="1"/>
    </xf>
    <xf numFmtId="0" fontId="16" fillId="10" borderId="4" xfId="0" applyFont="1" applyFill="1" applyBorder="1" applyAlignment="1" applyProtection="1">
      <alignment horizontal="center" vertical="center" wrapText="1"/>
      <protection hidden="1"/>
    </xf>
    <xf numFmtId="0" fontId="17" fillId="10" borderId="0" xfId="0" applyFont="1" applyFill="1" applyBorder="1" applyAlignment="1" applyProtection="1">
      <alignment horizontal="right" vertical="center" wrapText="1"/>
      <protection hidden="1"/>
    </xf>
    <xf numFmtId="0" fontId="17" fillId="10" borderId="0" xfId="0" applyFont="1" applyFill="1" applyBorder="1" applyAlignment="1" applyProtection="1">
      <alignment horizontal="right" vertical="center"/>
      <protection hidden="1"/>
    </xf>
    <xf numFmtId="0" fontId="16" fillId="0" borderId="41" xfId="0" applyFont="1" applyFill="1" applyBorder="1" applyAlignment="1" applyProtection="1">
      <alignment horizontal="center" vertical="center"/>
      <protection locked="0" hidden="1"/>
    </xf>
    <xf numFmtId="0" fontId="17" fillId="10" borderId="58" xfId="0" applyFont="1" applyFill="1" applyBorder="1" applyAlignment="1" applyProtection="1">
      <alignment horizontal="right" vertical="center"/>
      <protection hidden="1"/>
    </xf>
    <xf numFmtId="0" fontId="17" fillId="10" borderId="10" xfId="0" applyFont="1" applyFill="1" applyBorder="1" applyAlignment="1" applyProtection="1">
      <alignment horizontal="right" vertical="center"/>
      <protection hidden="1"/>
    </xf>
    <xf numFmtId="0" fontId="16" fillId="12" borderId="0" xfId="0" applyFont="1" applyFill="1" applyBorder="1" applyAlignment="1" applyProtection="1">
      <alignment horizontal="right" vertical="center" wrapText="1"/>
      <protection hidden="1"/>
    </xf>
    <xf numFmtId="0" fontId="17" fillId="10" borderId="10" xfId="0" applyFont="1" applyFill="1" applyBorder="1" applyAlignment="1" applyProtection="1">
      <alignment horizontal="right" vertical="center" wrapText="1"/>
      <protection hidden="1"/>
    </xf>
    <xf numFmtId="0" fontId="16" fillId="0" borderId="70" xfId="0" applyFont="1" applyFill="1" applyBorder="1" applyAlignment="1" applyProtection="1">
      <alignment horizontal="left" vertical="center"/>
      <protection locked="0" hidden="1"/>
    </xf>
    <xf numFmtId="0" fontId="16" fillId="0" borderId="35" xfId="0" applyFont="1" applyFill="1" applyBorder="1" applyAlignment="1" applyProtection="1">
      <alignment horizontal="center" vertical="center"/>
      <protection locked="0" hidden="1"/>
    </xf>
    <xf numFmtId="0" fontId="16" fillId="0" borderId="36" xfId="0" applyFont="1" applyFill="1" applyBorder="1" applyAlignment="1" applyProtection="1">
      <alignment horizontal="center" vertical="center"/>
      <protection locked="0" hidden="1"/>
    </xf>
    <xf numFmtId="0" fontId="16" fillId="6" borderId="12" xfId="0" applyFont="1" applyFill="1" applyBorder="1" applyAlignment="1" applyProtection="1">
      <alignment horizontal="center" vertical="center"/>
      <protection locked="0" hidden="1"/>
    </xf>
    <xf numFmtId="0" fontId="16" fillId="6" borderId="14" xfId="0" applyFont="1" applyFill="1" applyBorder="1" applyAlignment="1" applyProtection="1">
      <alignment horizontal="center" vertical="center"/>
      <protection locked="0" hidden="1"/>
    </xf>
    <xf numFmtId="0" fontId="17" fillId="10" borderId="0" xfId="0" applyFont="1" applyFill="1" applyBorder="1" applyAlignment="1" applyProtection="1">
      <alignment vertical="center" wrapText="1"/>
      <protection hidden="1"/>
    </xf>
    <xf numFmtId="0" fontId="16" fillId="10" borderId="10" xfId="0" applyFont="1" applyFill="1" applyBorder="1" applyAlignment="1" applyProtection="1">
      <alignment horizontal="right" vertical="center" wrapText="1"/>
      <protection hidden="1"/>
    </xf>
    <xf numFmtId="0" fontId="17" fillId="12" borderId="0" xfId="0" applyFont="1" applyFill="1" applyBorder="1" applyAlignment="1" applyProtection="1">
      <alignment vertical="center" wrapText="1"/>
      <protection hidden="1"/>
    </xf>
    <xf numFmtId="0" fontId="16" fillId="0" borderId="12" xfId="0" applyFont="1" applyFill="1" applyBorder="1" applyAlignment="1" applyProtection="1">
      <alignment horizontal="center" vertical="center"/>
      <protection locked="0" hidden="1"/>
    </xf>
    <xf numFmtId="0" fontId="16" fillId="0" borderId="14" xfId="0" applyFont="1" applyFill="1" applyBorder="1" applyAlignment="1" applyProtection="1">
      <alignment horizontal="center" vertical="center"/>
      <protection locked="0" hidden="1"/>
    </xf>
    <xf numFmtId="0" fontId="16" fillId="10" borderId="58" xfId="0" applyFont="1" applyFill="1" applyBorder="1" applyAlignment="1" applyProtection="1">
      <alignment horizontal="right" vertical="center"/>
      <protection hidden="1"/>
    </xf>
    <xf numFmtId="0" fontId="19" fillId="10" borderId="59" xfId="0" applyFont="1" applyFill="1" applyBorder="1" applyAlignment="1" applyProtection="1">
      <alignment horizontal="center" vertical="center" wrapText="1"/>
      <protection hidden="1"/>
    </xf>
    <xf numFmtId="0" fontId="19" fillId="10" borderId="62" xfId="0" applyFont="1" applyFill="1" applyBorder="1" applyAlignment="1" applyProtection="1">
      <alignment horizontal="center" vertical="center" wrapText="1"/>
      <protection hidden="1"/>
    </xf>
    <xf numFmtId="0" fontId="19" fillId="10" borderId="60" xfId="0" applyFont="1" applyFill="1" applyBorder="1" applyAlignment="1" applyProtection="1">
      <alignment horizontal="center" vertical="center" wrapText="1"/>
      <protection hidden="1"/>
    </xf>
    <xf numFmtId="0" fontId="19" fillId="10" borderId="0" xfId="0" applyFont="1" applyFill="1" applyBorder="1" applyAlignment="1" applyProtection="1">
      <alignment horizontal="center" vertical="center" wrapText="1"/>
      <protection hidden="1"/>
    </xf>
    <xf numFmtId="0" fontId="19" fillId="10" borderId="61" xfId="0" applyFont="1" applyFill="1" applyBorder="1" applyAlignment="1" applyProtection="1">
      <alignment horizontal="center" vertical="center" wrapText="1"/>
      <protection hidden="1"/>
    </xf>
    <xf numFmtId="0" fontId="19" fillId="10" borderId="63" xfId="0" applyFont="1" applyFill="1" applyBorder="1" applyAlignment="1" applyProtection="1">
      <alignment horizontal="center" vertical="center" wrapText="1"/>
      <protection hidden="1"/>
    </xf>
    <xf numFmtId="0" fontId="16" fillId="12" borderId="0" xfId="0" applyFont="1" applyFill="1" applyBorder="1" applyAlignment="1" applyProtection="1">
      <alignment vertical="center" wrapText="1"/>
      <protection hidden="1"/>
    </xf>
    <xf numFmtId="0" fontId="16" fillId="12" borderId="2" xfId="0" applyFont="1" applyFill="1" applyBorder="1" applyAlignment="1" applyProtection="1">
      <alignment vertical="center" wrapText="1"/>
      <protection hidden="1"/>
    </xf>
    <xf numFmtId="0" fontId="27" fillId="0" borderId="68" xfId="3" applyFont="1" applyBorder="1" applyAlignment="1" applyProtection="1">
      <alignment horizontal="right" vertical="center"/>
      <protection hidden="1"/>
    </xf>
    <xf numFmtId="0" fontId="25" fillId="5" borderId="68" xfId="3" applyFont="1" applyFill="1" applyBorder="1" applyAlignment="1" applyProtection="1">
      <alignment horizontal="right" vertical="center"/>
      <protection hidden="1"/>
    </xf>
    <xf numFmtId="0" fontId="24" fillId="5" borderId="69" xfId="3" applyFont="1" applyFill="1" applyBorder="1" applyAlignment="1" applyProtection="1">
      <alignment horizontal="right" vertical="center" wrapText="1"/>
      <protection hidden="1"/>
    </xf>
    <xf numFmtId="0" fontId="24" fillId="5" borderId="72" xfId="3" applyFont="1" applyFill="1" applyBorder="1" applyAlignment="1" applyProtection="1">
      <alignment horizontal="right" vertical="center" wrapText="1"/>
      <protection hidden="1"/>
    </xf>
    <xf numFmtId="0" fontId="24" fillId="5" borderId="71" xfId="3" applyFont="1" applyFill="1" applyBorder="1" applyAlignment="1" applyProtection="1">
      <alignment horizontal="right" vertical="center" wrapText="1"/>
      <protection hidden="1"/>
    </xf>
    <xf numFmtId="0" fontId="26" fillId="5" borderId="69" xfId="3" applyFont="1" applyFill="1" applyBorder="1" applyAlignment="1" applyProtection="1">
      <alignment horizontal="center" vertical="center" wrapText="1"/>
      <protection hidden="1"/>
    </xf>
    <xf numFmtId="0" fontId="26" fillId="5" borderId="72" xfId="3" applyFont="1" applyFill="1" applyBorder="1" applyAlignment="1" applyProtection="1">
      <alignment horizontal="center" vertical="center" wrapText="1"/>
      <protection hidden="1"/>
    </xf>
    <xf numFmtId="0" fontId="26" fillId="5" borderId="71" xfId="3" applyFont="1" applyFill="1" applyBorder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center" textRotation="90" wrapText="1"/>
    </xf>
    <xf numFmtId="0" fontId="6" fillId="0" borderId="55" xfId="0" applyFont="1" applyBorder="1" applyAlignment="1" applyProtection="1">
      <alignment horizontal="center" textRotation="90" wrapText="1"/>
    </xf>
    <xf numFmtId="0" fontId="6" fillId="0" borderId="56" xfId="0" applyFont="1" applyBorder="1" applyAlignment="1" applyProtection="1">
      <alignment horizontal="center" textRotation="90" wrapText="1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8" fillId="4" borderId="0" xfId="1" applyFont="1" applyFill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8" fillId="5" borderId="6" xfId="1" applyFont="1" applyFill="1" applyBorder="1" applyAlignment="1">
      <alignment horizontal="right" vertical="center" wrapText="1"/>
    </xf>
    <xf numFmtId="0" fontId="8" fillId="5" borderId="48" xfId="1" applyFont="1" applyFill="1" applyBorder="1" applyAlignment="1">
      <alignment horizontal="right" vertical="center" wrapText="1"/>
    </xf>
    <xf numFmtId="0" fontId="8" fillId="5" borderId="57" xfId="1" applyFont="1" applyFill="1" applyBorder="1" applyAlignment="1">
      <alignment horizontal="right" vertical="center" wrapText="1"/>
    </xf>
    <xf numFmtId="0" fontId="6" fillId="8" borderId="6" xfId="0" applyFont="1" applyFill="1" applyBorder="1" applyAlignment="1" applyProtection="1">
      <alignment horizontal="center" textRotation="90" wrapText="1"/>
    </xf>
    <xf numFmtId="0" fontId="6" fillId="8" borderId="48" xfId="0" applyFont="1" applyFill="1" applyBorder="1" applyAlignment="1" applyProtection="1">
      <alignment horizontal="center" textRotation="90" wrapText="1"/>
    </xf>
    <xf numFmtId="0" fontId="6" fillId="8" borderId="57" xfId="0" applyFont="1" applyFill="1" applyBorder="1" applyAlignment="1" applyProtection="1">
      <alignment horizontal="center" textRotation="90" wrapText="1"/>
    </xf>
    <xf numFmtId="0" fontId="8" fillId="4" borderId="0" xfId="1" applyFont="1" applyFill="1" applyAlignment="1">
      <alignment horizontal="right" wrapText="1"/>
    </xf>
    <xf numFmtId="0" fontId="8" fillId="4" borderId="10" xfId="1" applyFont="1" applyFill="1" applyBorder="1" applyAlignment="1">
      <alignment horizontal="right" wrapText="1"/>
    </xf>
    <xf numFmtId="0" fontId="12" fillId="0" borderId="6" xfId="1" applyFont="1" applyBorder="1" applyAlignment="1">
      <alignment horizontal="center" vertical="center"/>
    </xf>
    <xf numFmtId="0" fontId="12" fillId="0" borderId="48" xfId="1" applyFont="1" applyBorder="1" applyAlignment="1">
      <alignment horizontal="center" vertical="center"/>
    </xf>
    <xf numFmtId="0" fontId="12" fillId="0" borderId="57" xfId="1" applyFont="1" applyBorder="1" applyAlignment="1">
      <alignment horizontal="center" vertical="center"/>
    </xf>
    <xf numFmtId="0" fontId="8" fillId="2" borderId="6" xfId="0" applyNumberFormat="1" applyFont="1" applyFill="1" applyBorder="1" applyAlignment="1" applyProtection="1">
      <alignment horizontal="right" vertical="center" wrapText="1"/>
    </xf>
    <xf numFmtId="0" fontId="8" fillId="2" borderId="48" xfId="0" applyNumberFormat="1" applyFont="1" applyFill="1" applyBorder="1" applyAlignment="1" applyProtection="1">
      <alignment horizontal="right" vertical="center" wrapText="1"/>
    </xf>
    <xf numFmtId="0" fontId="8" fillId="2" borderId="57" xfId="0" applyNumberFormat="1" applyFont="1" applyFill="1" applyBorder="1" applyAlignment="1" applyProtection="1">
      <alignment horizontal="right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48" xfId="1" applyFont="1" applyFill="1" applyBorder="1" applyAlignment="1">
      <alignment horizontal="center" vertical="center"/>
    </xf>
    <xf numFmtId="0" fontId="8" fillId="4" borderId="57" xfId="1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48" xfId="0" applyFont="1" applyBorder="1" applyAlignment="1" applyProtection="1">
      <alignment horizontal="right" vertical="center"/>
    </xf>
    <xf numFmtId="0" fontId="6" fillId="0" borderId="57" xfId="0" applyFont="1" applyBorder="1" applyAlignment="1" applyProtection="1">
      <alignment horizontal="right" vertical="center"/>
    </xf>
    <xf numFmtId="0" fontId="7" fillId="0" borderId="15" xfId="1" applyFont="1" applyFill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4" borderId="0" xfId="1" applyFont="1" applyFill="1" applyAlignment="1">
      <alignment horizontal="right" vertical="top" wrapText="1"/>
    </xf>
    <xf numFmtId="0" fontId="8" fillId="4" borderId="10" xfId="1" applyFont="1" applyFill="1" applyBorder="1" applyAlignment="1">
      <alignment horizontal="right" vertical="top" wrapText="1"/>
    </xf>
    <xf numFmtId="3" fontId="12" fillId="0" borderId="52" xfId="1" applyNumberFormat="1" applyFont="1" applyBorder="1" applyAlignment="1">
      <alignment horizontal="center" vertical="center" wrapText="1"/>
    </xf>
    <xf numFmtId="3" fontId="12" fillId="0" borderId="50" xfId="1" applyNumberFormat="1" applyFont="1" applyBorder="1" applyAlignment="1">
      <alignment horizontal="center" vertical="center" wrapText="1"/>
    </xf>
    <xf numFmtId="3" fontId="12" fillId="0" borderId="53" xfId="1" applyNumberFormat="1" applyFont="1" applyBorder="1" applyAlignment="1">
      <alignment horizontal="center" vertical="center" wrapText="1"/>
    </xf>
    <xf numFmtId="3" fontId="12" fillId="0" borderId="7" xfId="1" applyNumberFormat="1" applyFont="1" applyBorder="1" applyAlignment="1">
      <alignment horizontal="center" vertical="center" wrapText="1"/>
    </xf>
    <xf numFmtId="3" fontId="12" fillId="0" borderId="46" xfId="1" applyNumberFormat="1" applyFont="1" applyBorder="1" applyAlignment="1">
      <alignment horizontal="center" vertical="center" wrapText="1"/>
    </xf>
    <xf numFmtId="3" fontId="12" fillId="0" borderId="47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7" fillId="0" borderId="41" xfId="1" applyFont="1" applyBorder="1" applyAlignment="1">
      <alignment vertical="center"/>
    </xf>
    <xf numFmtId="0" fontId="9" fillId="2" borderId="12" xfId="0" applyNumberFormat="1" applyFont="1" applyFill="1" applyBorder="1" applyAlignment="1" applyProtection="1">
      <alignment horizontal="left" vertical="top" wrapText="1"/>
    </xf>
    <xf numFmtId="0" fontId="9" fillId="2" borderId="13" xfId="0" applyNumberFormat="1" applyFont="1" applyFill="1" applyBorder="1" applyAlignment="1" applyProtection="1">
      <alignment horizontal="left" vertical="top" wrapText="1"/>
    </xf>
    <xf numFmtId="0" fontId="9" fillId="2" borderId="14" xfId="0" applyNumberFormat="1" applyFont="1" applyFill="1" applyBorder="1" applyAlignment="1" applyProtection="1">
      <alignment horizontal="left" vertical="top" wrapText="1"/>
    </xf>
    <xf numFmtId="0" fontId="8" fillId="2" borderId="41" xfId="0" applyNumberFormat="1" applyFont="1" applyFill="1" applyBorder="1" applyAlignment="1" applyProtection="1">
      <alignment horizontal="right" vertical="center" wrapText="1"/>
    </xf>
    <xf numFmtId="0" fontId="9" fillId="2" borderId="41" xfId="0" applyNumberFormat="1" applyFont="1" applyFill="1" applyBorder="1" applyAlignment="1" applyProtection="1">
      <alignment horizontal="left" vertical="center" wrapText="1"/>
    </xf>
    <xf numFmtId="0" fontId="8" fillId="4" borderId="41" xfId="1" applyFont="1" applyFill="1" applyBorder="1" applyAlignment="1">
      <alignment horizontal="center" vertical="center" wrapText="1"/>
    </xf>
    <xf numFmtId="0" fontId="6" fillId="4" borderId="41" xfId="0" applyFont="1" applyFill="1" applyBorder="1" applyAlignment="1" applyProtection="1">
      <alignment horizontal="center" vertical="center" wrapText="1"/>
    </xf>
    <xf numFmtId="0" fontId="12" fillId="0" borderId="6" xfId="1" applyFont="1" applyBorder="1" applyAlignment="1">
      <alignment vertical="center"/>
    </xf>
    <xf numFmtId="0" fontId="12" fillId="0" borderId="48" xfId="1" applyFont="1" applyBorder="1" applyAlignment="1">
      <alignment vertical="center"/>
    </xf>
    <xf numFmtId="0" fontId="12" fillId="0" borderId="57" xfId="1" applyFont="1" applyBorder="1" applyAlignment="1">
      <alignment vertical="center"/>
    </xf>
    <xf numFmtId="0" fontId="8" fillId="4" borderId="41" xfId="1" applyFont="1" applyFill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37" xfId="1" applyFont="1" applyBorder="1" applyAlignment="1">
      <alignment vertical="center"/>
    </xf>
    <xf numFmtId="0" fontId="8" fillId="0" borderId="38" xfId="1" applyFont="1" applyBorder="1" applyAlignment="1">
      <alignment vertical="center"/>
    </xf>
    <xf numFmtId="0" fontId="8" fillId="0" borderId="39" xfId="1" applyFont="1" applyBorder="1" applyAlignment="1">
      <alignment vertical="center"/>
    </xf>
    <xf numFmtId="0" fontId="8" fillId="0" borderId="8" xfId="1" applyFont="1" applyBorder="1" applyAlignment="1"/>
    <xf numFmtId="0" fontId="8" fillId="0" borderId="9" xfId="1" applyFont="1" applyBorder="1" applyAlignment="1"/>
    <xf numFmtId="0" fontId="9" fillId="0" borderId="40" xfId="1" applyFont="1" applyBorder="1" applyAlignment="1">
      <alignment vertical="center"/>
    </xf>
    <xf numFmtId="0" fontId="9" fillId="0" borderId="41" xfId="1" applyFont="1" applyBorder="1" applyAlignment="1">
      <alignment vertical="center"/>
    </xf>
    <xf numFmtId="0" fontId="9" fillId="0" borderId="42" xfId="1" applyFont="1" applyBorder="1" applyAlignment="1">
      <alignment vertical="center"/>
    </xf>
    <xf numFmtId="0" fontId="8" fillId="0" borderId="48" xfId="1" applyFont="1" applyBorder="1" applyAlignment="1"/>
    <xf numFmtId="0" fontId="8" fillId="0" borderId="49" xfId="1" applyFont="1" applyBorder="1" applyAlignment="1"/>
    <xf numFmtId="0" fontId="8" fillId="0" borderId="40" xfId="1" applyFont="1" applyBorder="1" applyAlignment="1">
      <alignment vertical="center"/>
    </xf>
    <xf numFmtId="0" fontId="8" fillId="0" borderId="41" xfId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0" fontId="9" fillId="0" borderId="43" xfId="1" applyFont="1" applyBorder="1" applyAlignment="1">
      <alignment vertical="center"/>
    </xf>
    <xf numFmtId="0" fontId="9" fillId="0" borderId="44" xfId="1" applyFont="1" applyBorder="1" applyAlignment="1">
      <alignment vertical="center"/>
    </xf>
    <xf numFmtId="0" fontId="9" fillId="0" borderId="45" xfId="1" applyFont="1" applyBorder="1" applyAlignment="1">
      <alignment vertical="center"/>
    </xf>
    <xf numFmtId="0" fontId="8" fillId="0" borderId="50" xfId="1" applyFont="1" applyBorder="1" applyAlignment="1"/>
    <xf numFmtId="0" fontId="8" fillId="0" borderId="51" xfId="1" applyFont="1" applyBorder="1" applyAlignment="1"/>
    <xf numFmtId="0" fontId="8" fillId="0" borderId="12" xfId="1" applyFont="1" applyBorder="1" applyAlignment="1">
      <alignment horizontal="right" vertical="center"/>
    </xf>
    <xf numFmtId="0" fontId="8" fillId="0" borderId="13" xfId="1" applyFont="1" applyBorder="1" applyAlignment="1">
      <alignment horizontal="right" vertical="center"/>
    </xf>
    <xf numFmtId="0" fontId="8" fillId="0" borderId="14" xfId="1" applyFont="1" applyBorder="1" applyAlignment="1">
      <alignment horizontal="right" vertical="center"/>
    </xf>
    <xf numFmtId="0" fontId="8" fillId="0" borderId="13" xfId="1" applyFont="1" applyBorder="1" applyAlignment="1"/>
    <xf numFmtId="0" fontId="8" fillId="0" borderId="14" xfId="1" applyFont="1" applyBorder="1" applyAlignment="1"/>
    <xf numFmtId="0" fontId="8" fillId="0" borderId="5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/>
    <xf numFmtId="0" fontId="8" fillId="0" borderId="3" xfId="1" applyFont="1" applyBorder="1" applyAlignment="1"/>
    <xf numFmtId="0" fontId="11" fillId="0" borderId="0" xfId="1" applyFont="1" applyAlignment="1">
      <alignment horizontal="center" vertical="center"/>
    </xf>
    <xf numFmtId="0" fontId="12" fillId="0" borderId="41" xfId="1" applyFont="1" applyBorder="1" applyAlignment="1">
      <alignment vertical="center"/>
    </xf>
    <xf numFmtId="0" fontId="12" fillId="2" borderId="6" xfId="0" applyNumberFormat="1" applyFont="1" applyFill="1" applyBorder="1" applyAlignment="1" applyProtection="1">
      <alignment horizontal="right" vertical="center" wrapText="1"/>
    </xf>
    <xf numFmtId="0" fontId="12" fillId="2" borderId="48" xfId="0" applyNumberFormat="1" applyFont="1" applyFill="1" applyBorder="1" applyAlignment="1" applyProtection="1">
      <alignment horizontal="right" vertical="center" wrapText="1"/>
    </xf>
    <xf numFmtId="0" fontId="12" fillId="2" borderId="57" xfId="0" applyNumberFormat="1" applyFont="1" applyFill="1" applyBorder="1" applyAlignment="1" applyProtection="1">
      <alignment horizontal="right" vertical="center" wrapText="1"/>
    </xf>
    <xf numFmtId="0" fontId="12" fillId="2" borderId="41" xfId="0" applyNumberFormat="1" applyFont="1" applyFill="1" applyBorder="1" applyAlignment="1" applyProtection="1">
      <alignment horizontal="center" vertical="center" wrapText="1"/>
    </xf>
    <xf numFmtId="0" fontId="9" fillId="4" borderId="41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right" vertical="center"/>
    </xf>
    <xf numFmtId="0" fontId="12" fillId="7" borderId="48" xfId="1" applyFont="1" applyFill="1" applyBorder="1" applyAlignment="1">
      <alignment horizontal="right" vertical="center"/>
    </xf>
    <xf numFmtId="0" fontId="12" fillId="7" borderId="57" xfId="1" applyFont="1" applyFill="1" applyBorder="1" applyAlignment="1">
      <alignment horizontal="right" vertical="center"/>
    </xf>
    <xf numFmtId="0" fontId="7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center" vertical="center"/>
    </xf>
  </cellXfs>
  <cellStyles count="10">
    <cellStyle name="Excel Built-in Normal" xfId="1"/>
    <cellStyle name="Standard 2" xfId="7"/>
    <cellStyle name="Standard 3" xfId="8"/>
    <cellStyle name="Обычный" xfId="0" builtinId="0"/>
    <cellStyle name="Обычный 2" xfId="4"/>
    <cellStyle name="Обычный 3" xfId="5"/>
    <cellStyle name="Обычный 4" xfId="2"/>
    <cellStyle name="Обычный 5" xfId="3"/>
    <cellStyle name="Обычный 6" xfId="9"/>
    <cellStyle name="Финансовый 2" xfId="6"/>
  </cellStyles>
  <dxfs count="51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1"/>
        </patternFill>
      </fill>
    </dxf>
    <dxf>
      <font>
        <color theme="9" tint="0.39994506668294322"/>
      </font>
      <fill>
        <patternFill>
          <bgColor theme="9" tint="0.39994506668294322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gradientFill degree="45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180">
          <stop position="0">
            <color theme="0"/>
          </stop>
          <stop position="1">
            <color rgb="FF996633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 patternType="lightVertical">
          <fgColor rgb="FF33CC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type="path">
          <stop position="0">
            <color theme="0"/>
          </stop>
          <stop position="1">
            <color rgb="FFFF7C8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 patternType="lightGray">
          <fgColor theme="0" tint="-0.14996795556505021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type="path" left="0.5" right="0.5" top="0.5" bottom="0.5">
          <stop position="0">
            <color rgb="FFFFFFCC"/>
          </stop>
          <stop position="1">
            <color rgb="FF99FFCC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45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180">
          <stop position="0">
            <color theme="0"/>
          </stop>
          <stop position="1">
            <color rgb="FF996633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 patternType="lightVertical">
          <fgColor rgb="FF33CC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type="path">
          <stop position="0">
            <color theme="0"/>
          </stop>
          <stop position="1">
            <color rgb="FFFF7C8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 patternType="lightGray">
          <fgColor theme="0" tint="-0.14996795556505021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type="path" left="0.5" right="0.5" top="0.5" bottom="0.5">
          <stop position="0">
            <color rgb="FFFFFFCC"/>
          </stop>
          <stop position="1">
            <color rgb="FF99FFCC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45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180">
          <stop position="0">
            <color theme="0"/>
          </stop>
          <stop position="1">
            <color rgb="FF996633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 patternType="lightVertical">
          <fgColor rgb="FF33CC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type="path">
          <stop position="0">
            <color theme="0"/>
          </stop>
          <stop position="1">
            <color rgb="FFFF7C8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 patternType="lightGray">
          <fgColor theme="0" tint="-0.14996795556505021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type="path" left="0.5" right="0.5" top="0.5" bottom="0.5">
          <stop position="0">
            <color rgb="FFFFFFCC"/>
          </stop>
          <stop position="1">
            <color rgb="FF99FFCC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45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180">
          <stop position="0">
            <color theme="0"/>
          </stop>
          <stop position="1">
            <color rgb="FF996633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 patternType="lightVertical">
          <fgColor rgb="FF33CC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type="path">
          <stop position="0">
            <color theme="0"/>
          </stop>
          <stop position="1">
            <color rgb="FFFF7C8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 patternType="lightGray">
          <fgColor theme="0" tint="-0.14996795556505021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type="path" left="0.5" right="0.5" top="0.5" bottom="0.5">
          <stop position="0">
            <color rgb="FFFFFFCC"/>
          </stop>
          <stop position="1">
            <color rgb="FF99FFCC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45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180">
          <stop position="0">
            <color theme="0"/>
          </stop>
          <stop position="1">
            <color rgb="FF996633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 patternType="lightVertical">
          <fgColor rgb="FF33CC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type="path">
          <stop position="0">
            <color theme="0"/>
          </stop>
          <stop position="1">
            <color rgb="FFFF7C8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 patternType="lightGray">
          <fgColor theme="0" tint="-0.14996795556505021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type="path" left="0.5" right="0.5" top="0.5" bottom="0.5">
          <stop position="0">
            <color rgb="FFFFFFCC"/>
          </stop>
          <stop position="1">
            <color rgb="FF99FFCC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4004"/>
      <rgbColor rgb="00993300"/>
      <rgbColor rgb="00993366"/>
      <rgbColor rgb="00333399"/>
      <rgbColor rgb="00333333"/>
    </indexedColors>
    <mruColors>
      <color rgb="FFFFFFCC"/>
      <color rgb="FF99FFCC"/>
      <color rgb="FFFF7C80"/>
      <color rgb="FF33CCFF"/>
      <color rgb="FF996633"/>
      <color rgb="FFDDDDDD"/>
      <color rgb="FFF8F8D4"/>
      <color rgb="FFCCFFFF"/>
      <color rgb="FFFF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74614</xdr:colOff>
      <xdr:row>0</xdr:row>
      <xdr:rowOff>56117</xdr:rowOff>
    </xdr:from>
    <xdr:to>
      <xdr:col>44</xdr:col>
      <xdr:colOff>47625</xdr:colOff>
      <xdr:row>4</xdr:row>
      <xdr:rowOff>194539</xdr:rowOff>
    </xdr:to>
    <xdr:pic>
      <xdr:nvPicPr>
        <xdr:cNvPr id="3" name="Рисунок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14" y="56117"/>
          <a:ext cx="4583111" cy="11290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74614</xdr:colOff>
      <xdr:row>0</xdr:row>
      <xdr:rowOff>56117</xdr:rowOff>
    </xdr:from>
    <xdr:to>
      <xdr:col>44</xdr:col>
      <xdr:colOff>47625</xdr:colOff>
      <xdr:row>4</xdr:row>
      <xdr:rowOff>194539</xdr:rowOff>
    </xdr:to>
    <xdr:pic>
      <xdr:nvPicPr>
        <xdr:cNvPr id="2" name="Рисунок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14" y="56117"/>
          <a:ext cx="4164011" cy="11290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Q65"/>
  <sheetViews>
    <sheetView zoomScale="70" zoomScaleNormal="70" zoomScaleSheetLayoutView="100" workbookViewId="0">
      <pane xSplit="36" ySplit="4" topLeftCell="AK5" activePane="bottomRight" state="frozen"/>
      <selection pane="topRight" activeCell="AK1" sqref="AK1"/>
      <selection pane="bottomLeft" activeCell="A5" sqref="A5"/>
      <selection pane="bottomRight" activeCell="AW17" sqref="AW17"/>
    </sheetView>
  </sheetViews>
  <sheetFormatPr defaultRowHeight="18" x14ac:dyDescent="0.2"/>
  <cols>
    <col min="1" max="1" width="1" style="48" customWidth="1"/>
    <col min="2" max="3" width="10.7109375" style="68" customWidth="1"/>
    <col min="4" max="4" width="12.28515625" style="68" customWidth="1"/>
    <col min="5" max="6" width="5.7109375" style="69" customWidth="1"/>
    <col min="7" max="7" width="12.5703125" style="69" customWidth="1"/>
    <col min="8" max="9" width="10.7109375" style="69" customWidth="1"/>
    <col min="10" max="10" width="5.5703125" style="68" customWidth="1"/>
    <col min="11" max="11" width="5.7109375" style="68" customWidth="1"/>
    <col min="12" max="12" width="12.85546875" style="68" customWidth="1"/>
    <col min="13" max="14" width="10.7109375" style="68" customWidth="1"/>
    <col min="15" max="16" width="5.7109375" style="68" customWidth="1"/>
    <col min="17" max="18" width="17" style="68" customWidth="1"/>
    <col min="19" max="20" width="5.7109375" style="68" customWidth="1"/>
    <col min="21" max="21" width="1" style="48" customWidth="1"/>
    <col min="22" max="22" width="10.28515625" style="48" hidden="1" customWidth="1"/>
    <col min="23" max="23" width="9" style="48" hidden="1" customWidth="1"/>
    <col min="24" max="24" width="8.85546875" style="48" hidden="1" customWidth="1"/>
    <col min="25" max="25" width="17.85546875" style="48" hidden="1" customWidth="1"/>
    <col min="26" max="26" width="13.7109375" style="48" hidden="1" customWidth="1"/>
    <col min="27" max="28" width="13.5703125" style="48" hidden="1" customWidth="1"/>
    <col min="29" max="29" width="13.28515625" style="48" hidden="1" customWidth="1"/>
    <col min="30" max="35" width="9.140625" style="48" hidden="1" customWidth="1"/>
    <col min="36" max="36" width="58" style="48" hidden="1" customWidth="1"/>
    <col min="37" max="37" width="10.140625" style="48" hidden="1" customWidth="1"/>
    <col min="38" max="38" width="17.28515625" style="48" hidden="1" customWidth="1"/>
    <col min="39" max="40" width="24.140625" style="48" hidden="1" customWidth="1"/>
    <col min="41" max="41" width="8.28515625" style="48" hidden="1" customWidth="1"/>
    <col min="42" max="43" width="9.140625" style="48" hidden="1" customWidth="1"/>
    <col min="44" max="44" width="18" style="48" customWidth="1"/>
    <col min="45" max="16384" width="9.140625" style="48"/>
  </cols>
  <sheetData>
    <row r="1" spans="1:41" s="41" customFormat="1" ht="6" customHeight="1" x14ac:dyDescent="0.2">
      <c r="A1" s="40"/>
      <c r="B1" s="54"/>
      <c r="C1" s="54"/>
      <c r="D1" s="54"/>
      <c r="E1" s="55"/>
      <c r="F1" s="55"/>
      <c r="G1" s="55"/>
      <c r="H1" s="55"/>
      <c r="I1" s="55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40"/>
      <c r="AK1" s="50">
        <f>SUM(AK5:AK39)</f>
        <v>25.790699999999998</v>
      </c>
      <c r="AL1" s="50">
        <f>SUM(AL5:AL39)</f>
        <v>42.62</v>
      </c>
      <c r="AM1" s="50">
        <f>SUM(AM5:AM39)</f>
        <v>23.16</v>
      </c>
    </row>
    <row r="2" spans="1:41" s="41" customFormat="1" ht="3" customHeight="1" x14ac:dyDescent="0.2">
      <c r="A2" s="40"/>
      <c r="B2" s="57"/>
      <c r="C2" s="57"/>
      <c r="D2" s="57"/>
      <c r="E2" s="58"/>
      <c r="F2" s="58"/>
      <c r="G2" s="58"/>
      <c r="H2" s="58"/>
      <c r="I2" s="58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40"/>
    </row>
    <row r="3" spans="1:41" s="41" customFormat="1" ht="27.75" customHeight="1" x14ac:dyDescent="0.2">
      <c r="A3" s="40"/>
      <c r="B3" s="124" t="s">
        <v>121</v>
      </c>
      <c r="C3" s="124"/>
      <c r="D3" s="124"/>
      <c r="E3" s="124"/>
      <c r="F3" s="124"/>
      <c r="G3" s="120">
        <f>'Расчет стоимости'!H30</f>
        <v>57000</v>
      </c>
      <c r="H3" s="120"/>
      <c r="I3" s="111" t="s">
        <v>186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40"/>
      <c r="AK3" s="42" t="s">
        <v>93</v>
      </c>
      <c r="AL3" s="42" t="s">
        <v>159</v>
      </c>
      <c r="AM3" s="42" t="s">
        <v>143</v>
      </c>
      <c r="AN3" s="42" t="s">
        <v>180</v>
      </c>
      <c r="AO3" s="72" t="s">
        <v>189</v>
      </c>
    </row>
    <row r="4" spans="1:41" s="41" customFormat="1" ht="4.5" customHeight="1" x14ac:dyDescent="0.2">
      <c r="A4" s="40"/>
      <c r="B4" s="139"/>
      <c r="C4" s="139"/>
      <c r="D4" s="139"/>
      <c r="E4" s="119"/>
      <c r="F4" s="119"/>
      <c r="G4" s="119"/>
      <c r="H4" s="119"/>
      <c r="I4" s="11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40"/>
    </row>
    <row r="5" spans="1:41" s="41" customFormat="1" ht="27" customHeight="1" x14ac:dyDescent="0.2">
      <c r="A5" s="40"/>
      <c r="B5" s="124" t="s">
        <v>187</v>
      </c>
      <c r="C5" s="124"/>
      <c r="D5" s="140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40"/>
      <c r="AJ5" s="73" t="s">
        <v>144</v>
      </c>
      <c r="AK5" s="75">
        <f>E7*O7*2/1000000</f>
        <v>3.12</v>
      </c>
      <c r="AL5" s="75"/>
      <c r="AM5" s="76">
        <f>(E7+O7+O7)*2*1.2/1000</f>
        <v>9.1199999999999992</v>
      </c>
      <c r="AN5" s="76"/>
      <c r="AO5" s="76"/>
    </row>
    <row r="6" spans="1:41" s="41" customFormat="1" ht="4.5" customHeight="1" x14ac:dyDescent="0.2">
      <c r="A6" s="40"/>
      <c r="B6" s="139"/>
      <c r="C6" s="139"/>
      <c r="D6" s="139"/>
      <c r="E6" s="119"/>
      <c r="F6" s="119"/>
      <c r="G6" s="119"/>
      <c r="H6" s="119"/>
      <c r="I6" s="11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40"/>
      <c r="AJ6" s="45"/>
      <c r="AK6" s="75"/>
      <c r="AL6" s="75"/>
      <c r="AM6" s="76"/>
      <c r="AN6" s="76"/>
      <c r="AO6" s="76"/>
    </row>
    <row r="7" spans="1:41" s="41" customFormat="1" ht="27" customHeight="1" x14ac:dyDescent="0.2">
      <c r="A7" s="40"/>
      <c r="B7" s="127" t="s">
        <v>122</v>
      </c>
      <c r="C7" s="127"/>
      <c r="D7" s="133"/>
      <c r="E7" s="121">
        <v>2600</v>
      </c>
      <c r="F7" s="121"/>
      <c r="G7" s="130" t="s">
        <v>123</v>
      </c>
      <c r="H7" s="128"/>
      <c r="I7" s="131"/>
      <c r="J7" s="121">
        <v>3000</v>
      </c>
      <c r="K7" s="121"/>
      <c r="L7" s="130" t="s">
        <v>124</v>
      </c>
      <c r="M7" s="128"/>
      <c r="N7" s="131"/>
      <c r="O7" s="121">
        <v>600</v>
      </c>
      <c r="P7" s="121"/>
      <c r="Q7" s="60"/>
      <c r="R7" s="59"/>
      <c r="S7" s="59"/>
      <c r="T7" s="59"/>
      <c r="U7" s="40"/>
      <c r="AJ7" s="73" t="s">
        <v>188</v>
      </c>
      <c r="AK7" s="75"/>
      <c r="AL7" s="75"/>
      <c r="AM7" s="76"/>
      <c r="AN7" s="76"/>
      <c r="AO7" s="76">
        <f>E15*2+J15*2+O15*2+S15*2</f>
        <v>6</v>
      </c>
    </row>
    <row r="8" spans="1:41" s="41" customFormat="1" ht="4.5" customHeight="1" thickBot="1" x14ac:dyDescent="0.25">
      <c r="A8" s="40"/>
      <c r="B8" s="139"/>
      <c r="C8" s="139"/>
      <c r="D8" s="139"/>
      <c r="E8" s="119"/>
      <c r="F8" s="119"/>
      <c r="G8" s="119"/>
      <c r="H8" s="119"/>
      <c r="I8" s="11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40"/>
      <c r="AJ8" s="43"/>
      <c r="AK8" s="77"/>
      <c r="AL8" s="77"/>
      <c r="AM8" s="78"/>
      <c r="AN8" s="79"/>
      <c r="AO8" s="79"/>
    </row>
    <row r="9" spans="1:41" s="41" customFormat="1" ht="27" customHeight="1" thickBot="1" x14ac:dyDescent="0.25">
      <c r="A9" s="40"/>
      <c r="B9" s="141"/>
      <c r="C9" s="141"/>
      <c r="D9" s="141"/>
      <c r="E9" s="54"/>
      <c r="F9" s="54"/>
      <c r="G9" s="132" t="s">
        <v>97</v>
      </c>
      <c r="H9" s="132"/>
      <c r="I9" s="132"/>
      <c r="J9" s="135">
        <v>3</v>
      </c>
      <c r="K9" s="136"/>
      <c r="L9" s="55"/>
      <c r="M9" s="125">
        <f>IF((E11+J11+O11+S11)&lt;E7,"ПРОВЕРЬ ШИРИНУ ШКАФА или ОБЩУЮ ШИРИНУ СЕКЦИЙ",0)</f>
        <v>0</v>
      </c>
      <c r="N9" s="125"/>
      <c r="O9" s="125"/>
      <c r="P9" s="125"/>
      <c r="Q9" s="125"/>
      <c r="R9" s="125"/>
      <c r="S9" s="125"/>
      <c r="T9" s="125"/>
      <c r="U9" s="40"/>
      <c r="AJ9" s="73" t="s">
        <v>145</v>
      </c>
      <c r="AK9" s="80">
        <f>J7*O7*2/1000000</f>
        <v>3.6</v>
      </c>
      <c r="AL9" s="80"/>
      <c r="AM9" s="81">
        <f>(J7+O7+O7+J7)*1.2/1000</f>
        <v>8.64</v>
      </c>
      <c r="AN9" s="81"/>
      <c r="AO9" s="81"/>
    </row>
    <row r="10" spans="1:41" s="41" customFormat="1" ht="4.5" customHeight="1" x14ac:dyDescent="0.2">
      <c r="A10" s="40"/>
      <c r="B10" s="139"/>
      <c r="C10" s="139"/>
      <c r="D10" s="139"/>
      <c r="E10" s="119"/>
      <c r="F10" s="119"/>
      <c r="G10" s="119"/>
      <c r="H10" s="119"/>
      <c r="I10" s="11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40"/>
      <c r="Z10" s="48"/>
      <c r="AK10" s="77"/>
      <c r="AL10" s="77"/>
      <c r="AM10" s="78"/>
      <c r="AN10" s="78"/>
      <c r="AO10" s="78"/>
    </row>
    <row r="11" spans="1:41" s="41" customFormat="1" ht="27" customHeight="1" x14ac:dyDescent="0.2">
      <c r="A11" s="40"/>
      <c r="B11" s="127" t="s">
        <v>125</v>
      </c>
      <c r="C11" s="127"/>
      <c r="D11" s="133"/>
      <c r="E11" s="121">
        <v>750</v>
      </c>
      <c r="F11" s="121"/>
      <c r="G11" s="130" t="s">
        <v>126</v>
      </c>
      <c r="H11" s="128"/>
      <c r="I11" s="131"/>
      <c r="J11" s="121">
        <v>750</v>
      </c>
      <c r="K11" s="121"/>
      <c r="L11" s="130" t="s">
        <v>127</v>
      </c>
      <c r="M11" s="128"/>
      <c r="N11" s="131"/>
      <c r="O11" s="121">
        <v>750</v>
      </c>
      <c r="P11" s="121"/>
      <c r="Q11" s="130" t="s">
        <v>128</v>
      </c>
      <c r="R11" s="131"/>
      <c r="S11" s="121">
        <v>750</v>
      </c>
      <c r="T11" s="121"/>
      <c r="U11" s="40"/>
      <c r="Z11" s="48"/>
      <c r="AJ11" s="73" t="s">
        <v>146</v>
      </c>
      <c r="AK11" s="80"/>
      <c r="AL11" s="80"/>
      <c r="AM11" s="81"/>
      <c r="AN11" s="81"/>
      <c r="AO11" s="81"/>
    </row>
    <row r="12" spans="1:41" s="41" customFormat="1" ht="4.5" customHeight="1" x14ac:dyDescent="0.2">
      <c r="A12" s="40"/>
      <c r="B12" s="139"/>
      <c r="C12" s="139"/>
      <c r="D12" s="139"/>
      <c r="E12" s="119"/>
      <c r="F12" s="119"/>
      <c r="G12" s="119"/>
      <c r="H12" s="119"/>
      <c r="I12" s="11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40"/>
      <c r="Z12" s="48"/>
      <c r="AK12" s="80"/>
      <c r="AL12" s="80"/>
      <c r="AM12" s="81"/>
      <c r="AN12" s="81"/>
      <c r="AO12" s="81"/>
    </row>
    <row r="13" spans="1:41" s="41" customFormat="1" ht="27" customHeight="1" x14ac:dyDescent="0.2">
      <c r="A13" s="40"/>
      <c r="B13" s="127" t="s">
        <v>129</v>
      </c>
      <c r="C13" s="127"/>
      <c r="D13" s="133"/>
      <c r="E13" s="129">
        <v>6</v>
      </c>
      <c r="F13" s="129"/>
      <c r="G13" s="130" t="s">
        <v>130</v>
      </c>
      <c r="H13" s="128"/>
      <c r="I13" s="131"/>
      <c r="J13" s="129">
        <v>6</v>
      </c>
      <c r="K13" s="129"/>
      <c r="L13" s="130" t="s">
        <v>131</v>
      </c>
      <c r="M13" s="128"/>
      <c r="N13" s="131"/>
      <c r="O13" s="129">
        <v>2</v>
      </c>
      <c r="P13" s="129"/>
      <c r="Q13" s="130" t="s">
        <v>132</v>
      </c>
      <c r="R13" s="131"/>
      <c r="S13" s="129">
        <v>2</v>
      </c>
      <c r="T13" s="129"/>
      <c r="U13" s="40"/>
      <c r="Z13" s="48"/>
      <c r="AJ13" s="73" t="s">
        <v>147</v>
      </c>
      <c r="AK13" s="80">
        <f>IF(J11&gt;0,E7*O7*1.2/1000000,0)</f>
        <v>1.8720000000000001</v>
      </c>
      <c r="AL13" s="80">
        <f>IF(AK13&gt;0,E7*1.2/1000)</f>
        <v>3.12</v>
      </c>
      <c r="AM13" s="81"/>
      <c r="AN13" s="81"/>
      <c r="AO13" s="81"/>
    </row>
    <row r="14" spans="1:41" s="41" customFormat="1" ht="4.5" customHeight="1" x14ac:dyDescent="0.2">
      <c r="A14" s="40"/>
      <c r="B14" s="139"/>
      <c r="C14" s="139"/>
      <c r="D14" s="139"/>
      <c r="E14" s="119"/>
      <c r="F14" s="119"/>
      <c r="G14" s="119"/>
      <c r="H14" s="119"/>
      <c r="I14" s="11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40"/>
      <c r="Z14" s="48"/>
      <c r="AK14" s="80"/>
      <c r="AL14" s="80"/>
      <c r="AM14" s="81"/>
      <c r="AN14" s="81"/>
      <c r="AO14" s="81"/>
    </row>
    <row r="15" spans="1:41" s="41" customFormat="1" ht="27" customHeight="1" x14ac:dyDescent="0.2">
      <c r="A15" s="40"/>
      <c r="B15" s="127" t="s">
        <v>133</v>
      </c>
      <c r="C15" s="127"/>
      <c r="D15" s="133"/>
      <c r="E15" s="129"/>
      <c r="F15" s="129"/>
      <c r="G15" s="130" t="s">
        <v>134</v>
      </c>
      <c r="H15" s="128"/>
      <c r="I15" s="131"/>
      <c r="J15" s="129"/>
      <c r="K15" s="129"/>
      <c r="L15" s="130" t="s">
        <v>135</v>
      </c>
      <c r="M15" s="128"/>
      <c r="N15" s="131"/>
      <c r="O15" s="129">
        <v>1</v>
      </c>
      <c r="P15" s="129"/>
      <c r="Q15" s="130" t="s">
        <v>136</v>
      </c>
      <c r="R15" s="131"/>
      <c r="S15" s="129">
        <v>2</v>
      </c>
      <c r="T15" s="129"/>
      <c r="U15" s="40"/>
      <c r="Z15" s="48"/>
      <c r="AJ15" s="73" t="s">
        <v>148</v>
      </c>
      <c r="AK15" s="80">
        <f>IF(O11&gt;0,E7*O7*1.2/1000000*2,0)</f>
        <v>3.7440000000000002</v>
      </c>
      <c r="AL15" s="80">
        <f>IF(AK15&gt;0,E7*1.2/1000*2)</f>
        <v>6.24</v>
      </c>
      <c r="AM15" s="81"/>
      <c r="AN15" s="81"/>
      <c r="AO15" s="81"/>
    </row>
    <row r="16" spans="1:41" s="41" customFormat="1" ht="4.5" customHeight="1" x14ac:dyDescent="0.2">
      <c r="A16" s="40"/>
      <c r="B16" s="57"/>
      <c r="C16" s="57"/>
      <c r="D16" s="57"/>
      <c r="E16" s="119"/>
      <c r="F16" s="119"/>
      <c r="G16" s="119"/>
      <c r="H16" s="119"/>
      <c r="I16" s="11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40"/>
      <c r="Z16" s="48"/>
      <c r="AK16" s="80"/>
      <c r="AL16" s="80"/>
      <c r="AM16" s="81"/>
      <c r="AN16" s="81"/>
      <c r="AO16" s="81"/>
    </row>
    <row r="17" spans="1:41" s="41" customFormat="1" ht="27" customHeight="1" x14ac:dyDescent="0.2">
      <c r="A17" s="40"/>
      <c r="B17" s="132"/>
      <c r="C17" s="132"/>
      <c r="D17" s="132"/>
      <c r="E17" s="132"/>
      <c r="F17" s="132"/>
      <c r="G17" s="132"/>
      <c r="H17" s="132"/>
      <c r="I17" s="132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40"/>
      <c r="W17" s="41" t="s">
        <v>63</v>
      </c>
      <c r="X17" s="41" t="s">
        <v>98</v>
      </c>
      <c r="Z17" s="48"/>
      <c r="AJ17" s="73" t="s">
        <v>149</v>
      </c>
      <c r="AK17" s="80">
        <f>IF(S11&gt;0,E7*O7*1.2/1000000*3,0)</f>
        <v>5.6160000000000005</v>
      </c>
      <c r="AL17" s="80">
        <f>IF(AK17&gt;0,E7*1.2/1000*3)</f>
        <v>9.36</v>
      </c>
      <c r="AM17" s="81"/>
      <c r="AN17" s="81"/>
      <c r="AO17" s="81"/>
    </row>
    <row r="18" spans="1:41" s="41" customFormat="1" ht="4.5" customHeight="1" x14ac:dyDescent="0.2">
      <c r="A18" s="40"/>
      <c r="B18" s="57"/>
      <c r="C18" s="57"/>
      <c r="D18" s="57"/>
      <c r="E18" s="119"/>
      <c r="F18" s="119"/>
      <c r="G18" s="119"/>
      <c r="H18" s="119"/>
      <c r="I18" s="11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40"/>
      <c r="AK18" s="80"/>
      <c r="AL18" s="80"/>
      <c r="AM18" s="81"/>
      <c r="AN18" s="81"/>
      <c r="AO18" s="81"/>
    </row>
    <row r="19" spans="1:41" s="41" customFormat="1" ht="27" customHeight="1" x14ac:dyDescent="0.2">
      <c r="A19" s="40"/>
      <c r="B19" s="127" t="s">
        <v>137</v>
      </c>
      <c r="C19" s="127"/>
      <c r="D19" s="133"/>
      <c r="E19" s="129">
        <v>1</v>
      </c>
      <c r="F19" s="129"/>
      <c r="G19" s="130" t="s">
        <v>138</v>
      </c>
      <c r="H19" s="128"/>
      <c r="I19" s="131"/>
      <c r="J19" s="129"/>
      <c r="K19" s="129"/>
      <c r="L19" s="130" t="s">
        <v>139</v>
      </c>
      <c r="M19" s="128"/>
      <c r="N19" s="131"/>
      <c r="O19" s="129"/>
      <c r="P19" s="129"/>
      <c r="Q19" s="130" t="s">
        <v>140</v>
      </c>
      <c r="R19" s="131"/>
      <c r="S19" s="129"/>
      <c r="T19" s="129"/>
      <c r="U19" s="40"/>
      <c r="W19" s="41" t="s">
        <v>99</v>
      </c>
      <c r="X19" s="41">
        <v>0</v>
      </c>
      <c r="Y19" s="41">
        <v>1</v>
      </c>
      <c r="Z19" s="41">
        <v>2</v>
      </c>
      <c r="AA19" s="41">
        <v>3</v>
      </c>
      <c r="AB19" s="41">
        <v>4</v>
      </c>
      <c r="AC19" s="41">
        <v>5</v>
      </c>
      <c r="AD19" s="41">
        <v>6</v>
      </c>
      <c r="AE19" s="41">
        <v>7</v>
      </c>
      <c r="AF19" s="41">
        <v>8</v>
      </c>
      <c r="AG19" s="41">
        <v>9</v>
      </c>
      <c r="AH19" s="41">
        <v>10</v>
      </c>
      <c r="AJ19" s="73" t="s">
        <v>155</v>
      </c>
      <c r="AK19" s="80">
        <f>E13*E11*(O7-100)/1000000*1.2</f>
        <v>2.6999999999999997</v>
      </c>
      <c r="AL19" s="80">
        <f>(E11+O7-100)*E13/1000</f>
        <v>7.5</v>
      </c>
      <c r="AM19" s="81"/>
      <c r="AN19" s="81"/>
      <c r="AO19" s="81"/>
    </row>
    <row r="20" spans="1:41" s="41" customFormat="1" ht="4.5" customHeight="1" x14ac:dyDescent="0.2">
      <c r="A20" s="40"/>
      <c r="B20" s="139"/>
      <c r="C20" s="139"/>
      <c r="D20" s="139"/>
      <c r="E20" s="119"/>
      <c r="F20" s="119"/>
      <c r="G20" s="119"/>
      <c r="H20" s="119"/>
      <c r="I20" s="11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40"/>
      <c r="AK20" s="82"/>
      <c r="AL20" s="82"/>
      <c r="AM20" s="74"/>
      <c r="AN20" s="74"/>
      <c r="AO20" s="74"/>
    </row>
    <row r="21" spans="1:41" s="41" customFormat="1" ht="4.5" customHeight="1" x14ac:dyDescent="0.2">
      <c r="A21" s="40"/>
      <c r="B21" s="57"/>
      <c r="C21" s="57"/>
      <c r="D21" s="57"/>
      <c r="E21" s="61"/>
      <c r="F21" s="61"/>
      <c r="G21" s="61"/>
      <c r="H21" s="61"/>
      <c r="I21" s="61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40"/>
      <c r="AK21" s="82"/>
      <c r="AL21" s="82"/>
      <c r="AM21" s="74"/>
      <c r="AN21" s="74"/>
      <c r="AO21" s="74"/>
    </row>
    <row r="22" spans="1:41" s="41" customFormat="1" ht="27" customHeight="1" x14ac:dyDescent="0.2">
      <c r="A22" s="40"/>
      <c r="B22" s="124" t="s">
        <v>150</v>
      </c>
      <c r="C22" s="124"/>
      <c r="D22" s="140"/>
      <c r="E22" s="121"/>
      <c r="F22" s="121"/>
      <c r="G22" s="124" t="s">
        <v>150</v>
      </c>
      <c r="H22" s="127"/>
      <c r="I22" s="133"/>
      <c r="J22" s="121"/>
      <c r="K22" s="121"/>
      <c r="L22" s="124" t="s">
        <v>150</v>
      </c>
      <c r="M22" s="127"/>
      <c r="N22" s="133"/>
      <c r="O22" s="121"/>
      <c r="P22" s="121"/>
      <c r="Q22" s="144" t="s">
        <v>150</v>
      </c>
      <c r="R22" s="131"/>
      <c r="S22" s="121"/>
      <c r="T22" s="121"/>
      <c r="U22" s="40"/>
      <c r="AJ22" s="73" t="s">
        <v>156</v>
      </c>
      <c r="AK22" s="80">
        <f>J13*J11*(O7-100)/1000000*1.2</f>
        <v>2.6999999999999997</v>
      </c>
      <c r="AL22" s="80">
        <f>(J11+O7-100)*J13/1000</f>
        <v>7.5</v>
      </c>
      <c r="AM22" s="81"/>
      <c r="AN22" s="81"/>
      <c r="AO22" s="81"/>
    </row>
    <row r="23" spans="1:41" s="41" customFormat="1" ht="21.75" customHeight="1" x14ac:dyDescent="0.2">
      <c r="A23" s="40"/>
      <c r="B23" s="127" t="s">
        <v>151</v>
      </c>
      <c r="C23" s="127"/>
      <c r="D23" s="127"/>
      <c r="E23" s="62"/>
      <c r="F23" s="62"/>
      <c r="G23" s="127" t="s">
        <v>152</v>
      </c>
      <c r="H23" s="127"/>
      <c r="I23" s="127"/>
      <c r="J23" s="62"/>
      <c r="K23" s="62"/>
      <c r="L23" s="127" t="s">
        <v>153</v>
      </c>
      <c r="M23" s="127"/>
      <c r="N23" s="127"/>
      <c r="O23" s="62"/>
      <c r="P23" s="62"/>
      <c r="Q23" s="128" t="s">
        <v>154</v>
      </c>
      <c r="R23" s="128"/>
      <c r="S23" s="62"/>
      <c r="T23" s="62"/>
      <c r="U23" s="40"/>
      <c r="AJ23" s="73" t="s">
        <v>157</v>
      </c>
      <c r="AK23" s="80">
        <f>O13*O11*(O7-100)/1000000*1.2</f>
        <v>0.89999999999999991</v>
      </c>
      <c r="AL23" s="80">
        <f>(O11+O7-100)*O13/1000</f>
        <v>2.5</v>
      </c>
      <c r="AM23" s="81"/>
      <c r="AN23" s="81"/>
      <c r="AO23" s="81"/>
    </row>
    <row r="24" spans="1:41" s="41" customFormat="1" ht="4.5" customHeight="1" x14ac:dyDescent="0.2">
      <c r="A24" s="40"/>
      <c r="B24" s="57"/>
      <c r="C24" s="57"/>
      <c r="D24" s="57"/>
      <c r="E24" s="119"/>
      <c r="F24" s="119"/>
      <c r="G24" s="119"/>
      <c r="H24" s="119"/>
      <c r="I24" s="11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40"/>
      <c r="AK24" s="82"/>
      <c r="AL24" s="82"/>
      <c r="AM24" s="74"/>
      <c r="AN24" s="74"/>
      <c r="AO24" s="74"/>
    </row>
    <row r="25" spans="1:41" s="41" customFormat="1" ht="27" customHeight="1" x14ac:dyDescent="0.2">
      <c r="A25" s="40"/>
      <c r="B25" s="123" t="s">
        <v>100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40"/>
      <c r="W25" s="41" t="s">
        <v>110</v>
      </c>
      <c r="X25" s="41" t="s">
        <v>63</v>
      </c>
      <c r="Y25" s="41" t="s">
        <v>102</v>
      </c>
      <c r="Z25" s="41" t="s">
        <v>103</v>
      </c>
      <c r="AA25" s="41" t="s">
        <v>104</v>
      </c>
      <c r="AB25" s="41" t="s">
        <v>222</v>
      </c>
      <c r="AC25" s="41" t="s">
        <v>105</v>
      </c>
      <c r="AJ25" s="73" t="s">
        <v>158</v>
      </c>
      <c r="AK25" s="80">
        <f>O13*O11*(O7-100)/1000000*1.2</f>
        <v>0.89999999999999991</v>
      </c>
      <c r="AL25" s="80">
        <f>(S11+O7-100)*S13/1000</f>
        <v>2.5</v>
      </c>
      <c r="AM25" s="81"/>
      <c r="AN25" s="81"/>
      <c r="AO25" s="81"/>
    </row>
    <row r="26" spans="1:41" s="41" customFormat="1" ht="4.5" customHeight="1" thickBot="1" x14ac:dyDescent="0.25">
      <c r="A26" s="40"/>
      <c r="B26" s="57"/>
      <c r="C26" s="57"/>
      <c r="D26" s="57"/>
      <c r="E26" s="119"/>
      <c r="F26" s="119"/>
      <c r="G26" s="119"/>
      <c r="H26" s="119"/>
      <c r="I26" s="11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40"/>
      <c r="AK26" s="82"/>
      <c r="AL26" s="82"/>
      <c r="AM26" s="74"/>
      <c r="AN26" s="74"/>
      <c r="AO26" s="74"/>
    </row>
    <row r="27" spans="1:41" s="41" customFormat="1" ht="27" customHeight="1" thickBot="1" x14ac:dyDescent="0.25">
      <c r="A27" s="40"/>
      <c r="B27" s="127"/>
      <c r="C27" s="127"/>
      <c r="D27" s="127"/>
      <c r="E27" s="62"/>
      <c r="F27" s="62"/>
      <c r="G27" s="128" t="s">
        <v>141</v>
      </c>
      <c r="H27" s="128"/>
      <c r="I27" s="128"/>
      <c r="J27" s="142" t="s">
        <v>99</v>
      </c>
      <c r="K27" s="143"/>
      <c r="L27" s="128" t="s">
        <v>142</v>
      </c>
      <c r="M27" s="128"/>
      <c r="N27" s="128"/>
      <c r="O27" s="142"/>
      <c r="P27" s="143"/>
      <c r="Q27" s="144" t="s">
        <v>101</v>
      </c>
      <c r="R27" s="128"/>
      <c r="S27" s="135" t="s">
        <v>99</v>
      </c>
      <c r="T27" s="136"/>
      <c r="U27" s="40"/>
      <c r="AJ27" s="73" t="s">
        <v>160</v>
      </c>
      <c r="AK27" s="80"/>
      <c r="AL27" s="80"/>
      <c r="AM27" s="81"/>
      <c r="AN27" s="81">
        <f>CEILING((E15*E11+J15*J11+O15*O11+S15*S11)*1.1/3000,1)</f>
        <v>1</v>
      </c>
      <c r="AO27" s="81"/>
    </row>
    <row r="28" spans="1:41" s="41" customFormat="1" ht="4.5" customHeight="1" thickBot="1" x14ac:dyDescent="0.25">
      <c r="A28" s="40"/>
      <c r="B28" s="57"/>
      <c r="C28" s="57"/>
      <c r="D28" s="57"/>
      <c r="E28" s="119"/>
      <c r="F28" s="119"/>
      <c r="G28" s="119"/>
      <c r="H28" s="119"/>
      <c r="I28" s="11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40"/>
      <c r="AK28" s="82"/>
      <c r="AL28" s="82"/>
      <c r="AM28" s="74"/>
      <c r="AN28" s="74"/>
      <c r="AO28" s="74"/>
    </row>
    <row r="29" spans="1:41" s="41" customFormat="1" ht="27" customHeight="1" thickBot="1" x14ac:dyDescent="0.25">
      <c r="A29" s="40"/>
      <c r="B29" s="151" t="s">
        <v>92</v>
      </c>
      <c r="C29" s="151"/>
      <c r="D29" s="152"/>
      <c r="E29" s="137">
        <v>3</v>
      </c>
      <c r="F29" s="138"/>
      <c r="G29" s="63"/>
      <c r="H29" s="122">
        <f>IF(E29=W29,,"ПРОВЕРЬ количество дверей и выбранные наполнения")</f>
        <v>0</v>
      </c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40"/>
      <c r="W29" s="41">
        <f>IF(B34="ДВЕРИ НЕТ",0,1)+IF(E34="ДВЕРИ НЕТ",0,1)+IF(I34="ДВЕРИ НЕТ",0,1)+IF(M34="ДВЕРИ НЕТ",0,1)+IF(P34="ДВЕРИ НЕТ",0,1)</f>
        <v>3</v>
      </c>
      <c r="Y29" s="41" t="s">
        <v>119</v>
      </c>
      <c r="Z29" s="41" t="s">
        <v>120</v>
      </c>
      <c r="AB29" s="48"/>
      <c r="AJ29" s="73" t="s">
        <v>161</v>
      </c>
      <c r="AK29" s="80">
        <f>E19*(((E22-40)*(O7-150)*2)*1.2/1000000)+(((E22-40)*(E11-25)*2)*1.2/1000000)+(((E11-25)*(O7-150))*1.2/1000000)</f>
        <v>0.2787</v>
      </c>
      <c r="AL29" s="80">
        <f>E19*((O7-150)*2*1.2/1000+((E11-25)+(O7-150))*2*1.2/1000)</f>
        <v>3.9</v>
      </c>
      <c r="AM29" s="81"/>
      <c r="AN29" s="81"/>
      <c r="AO29" s="81"/>
    </row>
    <row r="30" spans="1:41" s="41" customFormat="1" ht="4.5" customHeight="1" x14ac:dyDescent="0.2">
      <c r="A30" s="40"/>
      <c r="B30" s="57"/>
      <c r="C30" s="57"/>
      <c r="D30" s="57"/>
      <c r="E30" s="119"/>
      <c r="F30" s="119"/>
      <c r="G30" s="119"/>
      <c r="H30" s="119"/>
      <c r="I30" s="11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40"/>
      <c r="AK30" s="82"/>
      <c r="AL30" s="82"/>
      <c r="AM30" s="74"/>
      <c r="AN30" s="74"/>
      <c r="AO30" s="74"/>
    </row>
    <row r="31" spans="1:41" s="41" customFormat="1" ht="41.25" customHeight="1" thickBot="1" x14ac:dyDescent="0.25">
      <c r="A31" s="40"/>
      <c r="B31" s="118" t="s">
        <v>185</v>
      </c>
      <c r="C31" s="118"/>
      <c r="D31" s="64"/>
      <c r="E31" s="118" t="s">
        <v>106</v>
      </c>
      <c r="F31" s="118"/>
      <c r="G31" s="118"/>
      <c r="H31" s="58"/>
      <c r="I31" s="118" t="s">
        <v>107</v>
      </c>
      <c r="J31" s="118"/>
      <c r="K31" s="118"/>
      <c r="L31" s="65"/>
      <c r="M31" s="118" t="s">
        <v>108</v>
      </c>
      <c r="N31" s="118"/>
      <c r="O31" s="66"/>
      <c r="P31" s="118" t="s">
        <v>109</v>
      </c>
      <c r="Q31" s="118"/>
      <c r="R31" s="59"/>
      <c r="S31" s="59"/>
      <c r="T31" s="59"/>
      <c r="U31" s="40"/>
      <c r="AJ31" s="73" t="s">
        <v>162</v>
      </c>
      <c r="AK31" s="80">
        <f>J19*(((J22-40)*(O7-150)*2)*1.2/1000000+((J22-40)*(J11-25)*2)*1.2/1000000+((J11-25)*(O7-150))*1.2/1000000)</f>
        <v>0</v>
      </c>
      <c r="AL31" s="80">
        <f>J19*((O7-150)*2*1.2/1000+((J11-25)+(O7-150))*2*1.2/1000)</f>
        <v>0</v>
      </c>
      <c r="AM31" s="81"/>
      <c r="AN31" s="81"/>
      <c r="AO31" s="81"/>
    </row>
    <row r="32" spans="1:41" s="41" customFormat="1" ht="38.25" customHeight="1" thickBot="1" x14ac:dyDescent="0.25">
      <c r="A32" s="40"/>
      <c r="B32" s="113" t="s">
        <v>63</v>
      </c>
      <c r="C32" s="114"/>
      <c r="D32" s="57"/>
      <c r="E32" s="115" t="s">
        <v>102</v>
      </c>
      <c r="F32" s="116"/>
      <c r="G32" s="117"/>
      <c r="H32" s="58"/>
      <c r="I32" s="115" t="s">
        <v>63</v>
      </c>
      <c r="J32" s="116"/>
      <c r="K32" s="117"/>
      <c r="L32" s="67"/>
      <c r="M32" s="113" t="s">
        <v>110</v>
      </c>
      <c r="N32" s="114"/>
      <c r="O32" s="59"/>
      <c r="P32" s="113" t="s">
        <v>110</v>
      </c>
      <c r="Q32" s="114"/>
      <c r="R32" s="59"/>
      <c r="S32" s="59"/>
      <c r="T32" s="59"/>
      <c r="U32" s="40"/>
      <c r="AJ32" s="73" t="s">
        <v>163</v>
      </c>
      <c r="AK32" s="80">
        <f>O19*(((O22-40)*(O7-150)*2)*1.2/1000000+((O22-40)*(O11-25)*2)*1.2/1000000+((O11-25)*(O7-150))*1.2/1000000)</f>
        <v>0</v>
      </c>
      <c r="AL32" s="80">
        <f>O19*((O7-150)*2*1.2/1000+((O11-25)+(O7-150))*2*1.2/1000)</f>
        <v>0</v>
      </c>
      <c r="AM32" s="81"/>
      <c r="AN32" s="81"/>
      <c r="AO32" s="81"/>
    </row>
    <row r="33" spans="1:41" s="41" customFormat="1" ht="6.75" customHeight="1" x14ac:dyDescent="0.2">
      <c r="A33" s="40"/>
      <c r="B33" s="57"/>
      <c r="C33" s="57"/>
      <c r="D33" s="57"/>
      <c r="E33" s="58"/>
      <c r="F33" s="58"/>
      <c r="G33" s="58"/>
      <c r="H33" s="58"/>
      <c r="I33" s="58"/>
      <c r="J33" s="59"/>
      <c r="K33" s="67"/>
      <c r="L33" s="67"/>
      <c r="M33" s="67"/>
      <c r="N33" s="67"/>
      <c r="O33" s="59"/>
      <c r="P33" s="59"/>
      <c r="Q33" s="59"/>
      <c r="R33" s="59"/>
      <c r="S33" s="59"/>
      <c r="T33" s="59"/>
      <c r="U33" s="40"/>
      <c r="AK33" s="82"/>
      <c r="AL33" s="82"/>
      <c r="AM33" s="74"/>
      <c r="AN33" s="74"/>
      <c r="AO33" s="74"/>
    </row>
    <row r="34" spans="1:41" s="41" customFormat="1" ht="21.75" customHeight="1" x14ac:dyDescent="0.2">
      <c r="A34" s="40"/>
      <c r="B34" s="145" t="str">
        <f>B32</f>
        <v>ЛДСП</v>
      </c>
      <c r="C34" s="146"/>
      <c r="D34" s="57"/>
      <c r="E34" s="145" t="str">
        <f>E32</f>
        <v>ЗЕРКАЛО</v>
      </c>
      <c r="F34" s="146"/>
      <c r="G34" s="146"/>
      <c r="H34" s="58"/>
      <c r="I34" s="145" t="str">
        <f>I32</f>
        <v>ЛДСП</v>
      </c>
      <c r="J34" s="146"/>
      <c r="K34" s="146"/>
      <c r="L34" s="59"/>
      <c r="M34" s="145" t="str">
        <f>M32</f>
        <v>ДВЕРИ НЕТ</v>
      </c>
      <c r="N34" s="146"/>
      <c r="O34" s="58"/>
      <c r="P34" s="145" t="str">
        <f>P32</f>
        <v>ДВЕРИ НЕТ</v>
      </c>
      <c r="Q34" s="146"/>
      <c r="R34" s="59"/>
      <c r="S34" s="59"/>
      <c r="T34" s="59"/>
      <c r="U34" s="40"/>
      <c r="Y34" s="48"/>
      <c r="AJ34" s="73" t="s">
        <v>164</v>
      </c>
      <c r="AK34" s="80">
        <f>S19*(((S22-40)*(O7-150)*2)*1.2/1000000+((S22-40)*(S11-25)*2)*1.2/1000000+((S11-25)*(O7-150))*1.2/1000000)</f>
        <v>0</v>
      </c>
      <c r="AL34" s="80">
        <f>S19*((O7-150)*2*1.2/1000+((S11-25)+(O7-150))*2*1.2/1000)</f>
        <v>0</v>
      </c>
      <c r="AM34" s="81"/>
      <c r="AN34" s="81"/>
      <c r="AO34" s="81"/>
    </row>
    <row r="35" spans="1:41" s="41" customFormat="1" ht="21.75" customHeight="1" x14ac:dyDescent="0.2">
      <c r="A35" s="40"/>
      <c r="B35" s="147"/>
      <c r="C35" s="148"/>
      <c r="D35" s="57"/>
      <c r="E35" s="147"/>
      <c r="F35" s="148"/>
      <c r="G35" s="148"/>
      <c r="H35" s="58"/>
      <c r="I35" s="147"/>
      <c r="J35" s="148"/>
      <c r="K35" s="148"/>
      <c r="L35" s="59"/>
      <c r="M35" s="147"/>
      <c r="N35" s="148"/>
      <c r="O35" s="58"/>
      <c r="P35" s="147"/>
      <c r="Q35" s="148"/>
      <c r="R35" s="59"/>
      <c r="S35" s="59"/>
      <c r="T35" s="59"/>
      <c r="U35" s="40"/>
      <c r="Y35" s="48"/>
      <c r="AJ35" s="73" t="s">
        <v>165</v>
      </c>
      <c r="AK35" s="80">
        <f>E19*(E11*E22)*1.2/1000000</f>
        <v>0</v>
      </c>
      <c r="AL35" s="80"/>
      <c r="AM35" s="81">
        <f>E19*((E22*2)+(E11*2))*1.2/1000</f>
        <v>1.8</v>
      </c>
      <c r="AN35" s="81"/>
      <c r="AO35" s="81"/>
    </row>
    <row r="36" spans="1:41" s="41" customFormat="1" ht="21.75" customHeight="1" x14ac:dyDescent="0.2">
      <c r="A36" s="40"/>
      <c r="B36" s="147"/>
      <c r="C36" s="148"/>
      <c r="D36" s="57"/>
      <c r="E36" s="147"/>
      <c r="F36" s="148"/>
      <c r="G36" s="148"/>
      <c r="H36" s="58"/>
      <c r="I36" s="147"/>
      <c r="J36" s="148"/>
      <c r="K36" s="148"/>
      <c r="L36" s="59"/>
      <c r="M36" s="147"/>
      <c r="N36" s="148"/>
      <c r="O36" s="58"/>
      <c r="P36" s="147"/>
      <c r="Q36" s="148"/>
      <c r="R36" s="59"/>
      <c r="S36" s="59"/>
      <c r="T36" s="59"/>
      <c r="U36" s="40"/>
      <c r="Y36" s="48"/>
      <c r="AJ36" s="73" t="s">
        <v>166</v>
      </c>
      <c r="AK36" s="80">
        <f>J19*(J11*J22)*1.2/1000000</f>
        <v>0</v>
      </c>
      <c r="AL36" s="80"/>
      <c r="AM36" s="81">
        <f>J19*((J22*2)+(J11*2))*1.2/1000</f>
        <v>0</v>
      </c>
      <c r="AN36" s="81"/>
      <c r="AO36" s="81"/>
    </row>
    <row r="37" spans="1:41" s="41" customFormat="1" ht="21.75" customHeight="1" x14ac:dyDescent="0.2">
      <c r="A37" s="40"/>
      <c r="B37" s="147"/>
      <c r="C37" s="148"/>
      <c r="D37" s="57"/>
      <c r="E37" s="147"/>
      <c r="F37" s="148"/>
      <c r="G37" s="148"/>
      <c r="H37" s="58"/>
      <c r="I37" s="147"/>
      <c r="J37" s="148"/>
      <c r="K37" s="148"/>
      <c r="L37" s="59"/>
      <c r="M37" s="147"/>
      <c r="N37" s="148"/>
      <c r="O37" s="58"/>
      <c r="P37" s="147"/>
      <c r="Q37" s="148"/>
      <c r="R37" s="59"/>
      <c r="S37" s="59"/>
      <c r="T37" s="59"/>
      <c r="U37" s="40"/>
      <c r="Y37" s="48"/>
      <c r="AJ37" s="73" t="s">
        <v>167</v>
      </c>
      <c r="AK37" s="80">
        <f>O19*(O11*O22)*1.2/1000000</f>
        <v>0</v>
      </c>
      <c r="AL37" s="80"/>
      <c r="AM37" s="81">
        <f>O19*((O22*2)+(O11*2))*1.2/1000</f>
        <v>0</v>
      </c>
      <c r="AN37" s="81"/>
      <c r="AO37" s="81"/>
    </row>
    <row r="38" spans="1:41" s="41" customFormat="1" ht="21.75" customHeight="1" x14ac:dyDescent="0.2">
      <c r="A38" s="40"/>
      <c r="B38" s="147"/>
      <c r="C38" s="148"/>
      <c r="D38" s="57"/>
      <c r="E38" s="147"/>
      <c r="F38" s="148"/>
      <c r="G38" s="148"/>
      <c r="H38" s="58"/>
      <c r="I38" s="147"/>
      <c r="J38" s="148"/>
      <c r="K38" s="148"/>
      <c r="L38" s="59"/>
      <c r="M38" s="147"/>
      <c r="N38" s="148"/>
      <c r="O38" s="58"/>
      <c r="P38" s="147"/>
      <c r="Q38" s="148"/>
      <c r="R38" s="59"/>
      <c r="S38" s="59"/>
      <c r="T38" s="59"/>
      <c r="U38" s="40"/>
      <c r="Y38" s="48"/>
      <c r="AJ38" s="73" t="s">
        <v>168</v>
      </c>
      <c r="AK38" s="80">
        <f>S19*(S11*S22)*1.2/1000000</f>
        <v>0</v>
      </c>
      <c r="AL38" s="80"/>
      <c r="AM38" s="81">
        <f>S19*((S22*2)+(S11*2))*1.2/1000</f>
        <v>0</v>
      </c>
      <c r="AN38" s="81"/>
      <c r="AO38" s="81"/>
    </row>
    <row r="39" spans="1:41" s="41" customFormat="1" ht="21.75" customHeight="1" x14ac:dyDescent="0.2">
      <c r="A39" s="40"/>
      <c r="B39" s="147"/>
      <c r="C39" s="148"/>
      <c r="D39" s="57"/>
      <c r="E39" s="147"/>
      <c r="F39" s="148"/>
      <c r="G39" s="148"/>
      <c r="H39" s="58"/>
      <c r="I39" s="147"/>
      <c r="J39" s="148"/>
      <c r="K39" s="148"/>
      <c r="L39" s="59"/>
      <c r="M39" s="147"/>
      <c r="N39" s="148"/>
      <c r="O39" s="58"/>
      <c r="P39" s="147"/>
      <c r="Q39" s="148"/>
      <c r="R39" s="59"/>
      <c r="S39" s="59"/>
      <c r="T39" s="59"/>
      <c r="U39" s="40"/>
      <c r="Y39" s="48"/>
      <c r="AJ39" s="73" t="s">
        <v>169</v>
      </c>
      <c r="AK39" s="80">
        <f>IF(J27="ДА",J7*100*1.2/1000000,0)</f>
        <v>0.36</v>
      </c>
      <c r="AL39" s="80"/>
      <c r="AM39" s="81">
        <f>IF(J27="ДА",J7*1.2/1000,0)</f>
        <v>3.6</v>
      </c>
      <c r="AN39" s="81"/>
      <c r="AO39" s="81"/>
    </row>
    <row r="40" spans="1:41" s="41" customFormat="1" ht="21.75" customHeight="1" x14ac:dyDescent="0.2">
      <c r="A40" s="40"/>
      <c r="B40" s="147"/>
      <c r="C40" s="148"/>
      <c r="D40" s="57"/>
      <c r="E40" s="147"/>
      <c r="F40" s="148"/>
      <c r="G40" s="148"/>
      <c r="H40" s="58"/>
      <c r="I40" s="147"/>
      <c r="J40" s="148"/>
      <c r="K40" s="148"/>
      <c r="L40" s="59"/>
      <c r="M40" s="147"/>
      <c r="N40" s="148"/>
      <c r="O40" s="58"/>
      <c r="P40" s="147"/>
      <c r="Q40" s="148"/>
      <c r="R40" s="59"/>
      <c r="S40" s="59"/>
      <c r="T40" s="59"/>
      <c r="U40" s="40"/>
      <c r="AJ40" s="45" t="s">
        <v>170</v>
      </c>
      <c r="AK40" s="46">
        <f>IF(O27="ДА",J7*100*1.2/1000000,0)</f>
        <v>0</v>
      </c>
      <c r="AL40" s="46"/>
      <c r="AM40" s="47"/>
      <c r="AN40" s="47"/>
      <c r="AO40" s="47"/>
    </row>
    <row r="41" spans="1:41" s="41" customFormat="1" ht="21.75" customHeight="1" x14ac:dyDescent="0.2">
      <c r="A41" s="40"/>
      <c r="B41" s="149"/>
      <c r="C41" s="150"/>
      <c r="D41" s="57"/>
      <c r="E41" s="149"/>
      <c r="F41" s="150"/>
      <c r="G41" s="150"/>
      <c r="H41" s="58"/>
      <c r="I41" s="149"/>
      <c r="J41" s="150"/>
      <c r="K41" s="150"/>
      <c r="L41" s="59"/>
      <c r="M41" s="149"/>
      <c r="N41" s="150"/>
      <c r="O41" s="58"/>
      <c r="P41" s="149"/>
      <c r="Q41" s="150"/>
      <c r="R41" s="59"/>
      <c r="S41" s="59"/>
      <c r="T41" s="59"/>
      <c r="U41" s="40"/>
      <c r="AJ41" s="73" t="s">
        <v>171</v>
      </c>
      <c r="AK41" s="46">
        <f>IF(S27="ДА",J7*E7*1.2/1000000,0)</f>
        <v>9.36</v>
      </c>
      <c r="AL41" s="50"/>
    </row>
    <row r="42" spans="1:41" s="41" customFormat="1" ht="7.5" customHeight="1" x14ac:dyDescent="0.2">
      <c r="A42" s="40"/>
      <c r="B42" s="57"/>
      <c r="C42" s="57"/>
      <c r="D42" s="57"/>
      <c r="E42" s="58"/>
      <c r="F42" s="58"/>
      <c r="G42" s="58"/>
      <c r="H42" s="58"/>
      <c r="I42" s="58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40"/>
      <c r="AK42" s="50"/>
      <c r="AL42" s="50"/>
    </row>
    <row r="43" spans="1:41" s="41" customFormat="1" ht="27" customHeight="1" x14ac:dyDescent="0.2">
      <c r="A43" s="40"/>
      <c r="B43" s="123" t="s">
        <v>111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40"/>
      <c r="AJ43" s="73" t="s">
        <v>181</v>
      </c>
      <c r="AK43" s="46"/>
      <c r="AL43" s="50"/>
      <c r="AN43" s="47">
        <f>E29</f>
        <v>3</v>
      </c>
    </row>
    <row r="44" spans="1:41" s="44" customFormat="1" ht="30" customHeight="1" x14ac:dyDescent="0.2">
      <c r="A44" s="40"/>
      <c r="B44" s="118" t="s">
        <v>112</v>
      </c>
      <c r="C44" s="118"/>
      <c r="D44" s="57"/>
      <c r="E44" s="118" t="s">
        <v>113</v>
      </c>
      <c r="F44" s="118"/>
      <c r="G44" s="118"/>
      <c r="H44" s="58"/>
      <c r="I44" s="118" t="s">
        <v>114</v>
      </c>
      <c r="J44" s="118"/>
      <c r="K44" s="118"/>
      <c r="L44" s="67"/>
      <c r="M44" s="118" t="s">
        <v>115</v>
      </c>
      <c r="N44" s="118"/>
      <c r="O44" s="64"/>
      <c r="P44" s="118" t="s">
        <v>116</v>
      </c>
      <c r="Q44" s="118"/>
      <c r="R44" s="67"/>
      <c r="S44" s="67"/>
      <c r="T44" s="67"/>
      <c r="U44" s="40"/>
      <c r="AJ44" s="73" t="s">
        <v>176</v>
      </c>
      <c r="AK44" s="46"/>
      <c r="AL44" s="50"/>
      <c r="AN44" s="47">
        <f>IF(J7&gt;2900,1,0.5)</f>
        <v>1</v>
      </c>
    </row>
    <row r="45" spans="1:41" s="41" customFormat="1" ht="4.5" customHeight="1" x14ac:dyDescent="0.2">
      <c r="A45" s="40"/>
      <c r="B45" s="57"/>
      <c r="C45" s="57"/>
      <c r="D45" s="57"/>
      <c r="E45" s="119"/>
      <c r="F45" s="119"/>
      <c r="G45" s="119"/>
      <c r="H45" s="119"/>
      <c r="I45" s="11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40"/>
      <c r="AJ45" s="74"/>
      <c r="AK45" s="46"/>
      <c r="AL45" s="50"/>
      <c r="AN45" s="46"/>
    </row>
    <row r="46" spans="1:41" s="44" customFormat="1" ht="26.25" customHeight="1" thickBot="1" x14ac:dyDescent="0.25">
      <c r="A46" s="40"/>
      <c r="B46" s="118" t="s">
        <v>118</v>
      </c>
      <c r="C46" s="118"/>
      <c r="D46" s="57"/>
      <c r="E46" s="118" t="s">
        <v>118</v>
      </c>
      <c r="F46" s="118"/>
      <c r="G46" s="118"/>
      <c r="H46" s="58"/>
      <c r="I46" s="118" t="s">
        <v>118</v>
      </c>
      <c r="J46" s="118"/>
      <c r="K46" s="118"/>
      <c r="L46" s="67"/>
      <c r="M46" s="118" t="s">
        <v>118</v>
      </c>
      <c r="N46" s="118"/>
      <c r="O46" s="64"/>
      <c r="P46" s="118" t="s">
        <v>118</v>
      </c>
      <c r="Q46" s="118"/>
      <c r="R46" s="67"/>
      <c r="S46" s="67"/>
      <c r="T46" s="67"/>
      <c r="U46" s="40"/>
      <c r="AJ46" s="73" t="s">
        <v>177</v>
      </c>
      <c r="AK46" s="46"/>
      <c r="AL46" s="51"/>
      <c r="AN46" s="47">
        <f>IF(J7&gt;2900,1,0.5)</f>
        <v>1</v>
      </c>
    </row>
    <row r="47" spans="1:41" s="41" customFormat="1" ht="69" customHeight="1" thickBot="1" x14ac:dyDescent="0.25">
      <c r="A47" s="40"/>
      <c r="B47" s="113" t="s">
        <v>119</v>
      </c>
      <c r="C47" s="114"/>
      <c r="D47" s="57"/>
      <c r="E47" s="115" t="s">
        <v>120</v>
      </c>
      <c r="F47" s="116"/>
      <c r="G47" s="117"/>
      <c r="H47" s="58"/>
      <c r="I47" s="115" t="s">
        <v>119</v>
      </c>
      <c r="J47" s="116"/>
      <c r="K47" s="117"/>
      <c r="L47" s="59"/>
      <c r="M47" s="113" t="s">
        <v>119</v>
      </c>
      <c r="N47" s="114"/>
      <c r="O47" s="59"/>
      <c r="P47" s="113" t="s">
        <v>119</v>
      </c>
      <c r="Q47" s="114"/>
      <c r="R47" s="59"/>
      <c r="S47" s="59"/>
      <c r="T47" s="59"/>
      <c r="U47" s="40"/>
      <c r="AJ47" s="73" t="s">
        <v>178</v>
      </c>
      <c r="AK47" s="46"/>
      <c r="AN47" s="46">
        <f>IF(((J7/E29+E29*50)/1000)*E29&lt;2.9,0.5,1)</f>
        <v>1</v>
      </c>
    </row>
    <row r="48" spans="1:41" s="41" customFormat="1" ht="4.5" customHeight="1" x14ac:dyDescent="0.2">
      <c r="A48" s="40"/>
      <c r="B48" s="57"/>
      <c r="C48" s="57"/>
      <c r="D48" s="57"/>
      <c r="E48" s="119"/>
      <c r="F48" s="119"/>
      <c r="G48" s="119"/>
      <c r="H48" s="119"/>
      <c r="I48" s="11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40"/>
      <c r="AK48" s="46"/>
      <c r="AN48" s="46"/>
    </row>
    <row r="49" spans="1:42" s="41" customFormat="1" ht="37.5" customHeight="1" thickBot="1" x14ac:dyDescent="0.25">
      <c r="A49" s="40"/>
      <c r="B49" s="118" t="s">
        <v>117</v>
      </c>
      <c r="C49" s="118"/>
      <c r="D49" s="57"/>
      <c r="E49" s="126" t="s">
        <v>117</v>
      </c>
      <c r="F49" s="126"/>
      <c r="G49" s="126"/>
      <c r="H49" s="58"/>
      <c r="I49" s="126" t="s">
        <v>117</v>
      </c>
      <c r="J49" s="126"/>
      <c r="K49" s="126"/>
      <c r="L49" s="59"/>
      <c r="M49" s="118" t="s">
        <v>117</v>
      </c>
      <c r="N49" s="118"/>
      <c r="O49" s="64"/>
      <c r="P49" s="118" t="s">
        <v>117</v>
      </c>
      <c r="Q49" s="118"/>
      <c r="R49" s="59"/>
      <c r="S49" s="59"/>
      <c r="T49" s="59"/>
      <c r="U49" s="40"/>
      <c r="AJ49" s="73" t="s">
        <v>179</v>
      </c>
      <c r="AK49" s="46"/>
      <c r="AN49" s="46">
        <f>AN47</f>
        <v>1</v>
      </c>
    </row>
    <row r="50" spans="1:42" s="41" customFormat="1" ht="27" customHeight="1" thickBot="1" x14ac:dyDescent="0.25">
      <c r="A50" s="40"/>
      <c r="B50" s="113"/>
      <c r="C50" s="114"/>
      <c r="D50" s="57"/>
      <c r="E50" s="115"/>
      <c r="F50" s="116"/>
      <c r="G50" s="117"/>
      <c r="H50" s="58"/>
      <c r="I50" s="115"/>
      <c r="J50" s="116"/>
      <c r="K50" s="117"/>
      <c r="L50" s="59"/>
      <c r="M50" s="113"/>
      <c r="N50" s="114"/>
      <c r="O50" s="59"/>
      <c r="P50" s="113"/>
      <c r="Q50" s="114"/>
      <c r="R50" s="59"/>
      <c r="S50" s="59"/>
      <c r="T50" s="59"/>
      <c r="U50" s="40"/>
      <c r="AJ50" s="73" t="s">
        <v>172</v>
      </c>
      <c r="AK50" s="46"/>
      <c r="AN50" s="46">
        <f>CEILING(E29*(E7+E7)*1.2/1000+(J7+J7)*1.2/1000,5)</f>
        <v>30</v>
      </c>
    </row>
    <row r="51" spans="1:42" s="41" customFormat="1" ht="6" customHeight="1" x14ac:dyDescent="0.2">
      <c r="A51" s="40"/>
      <c r="B51" s="54"/>
      <c r="C51" s="54"/>
      <c r="D51" s="54"/>
      <c r="E51" s="55"/>
      <c r="F51" s="55"/>
      <c r="G51" s="55"/>
      <c r="H51" s="55"/>
      <c r="I51" s="55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40"/>
      <c r="AK51" s="46"/>
      <c r="AN51" s="46"/>
    </row>
    <row r="52" spans="1:42" x14ac:dyDescent="0.2">
      <c r="Y52" s="41"/>
      <c r="Z52" s="41"/>
      <c r="AA52" s="41"/>
      <c r="AB52" s="41"/>
      <c r="AC52" s="41"/>
      <c r="AJ52" s="73" t="s">
        <v>94</v>
      </c>
      <c r="AK52" s="46"/>
      <c r="AN52" s="46">
        <f>(E29*(E7+E7)*1.2)/1000</f>
        <v>18.72</v>
      </c>
    </row>
    <row r="53" spans="1:42" x14ac:dyDescent="0.2">
      <c r="Y53" s="41"/>
      <c r="Z53" s="52"/>
      <c r="AA53" s="52"/>
      <c r="AB53" s="52"/>
      <c r="AC53" s="53"/>
      <c r="AJ53" s="73" t="s">
        <v>95</v>
      </c>
      <c r="AK53" s="46"/>
      <c r="AN53" s="46">
        <f>E29</f>
        <v>3</v>
      </c>
    </row>
    <row r="54" spans="1:42" x14ac:dyDescent="0.2">
      <c r="Y54" s="41"/>
      <c r="AJ54" s="73" t="s">
        <v>96</v>
      </c>
      <c r="AK54" s="46"/>
      <c r="AN54" s="46">
        <f>E29*2</f>
        <v>6</v>
      </c>
    </row>
    <row r="55" spans="1:42" x14ac:dyDescent="0.2">
      <c r="Y55" s="41"/>
      <c r="AJ55" s="73" t="s">
        <v>184</v>
      </c>
      <c r="AK55" s="46">
        <f>IF(B32="ЛДСП",(J7/E29*E7)*1.3/1000000,0)+IF(E32="ЛДСП",(J7/E29*E7)*1.3/1000000,0)+IF(I32="ЛДСП",(J7/E29*E7)*1.3/1000000,0)+IF(M32="ЛДСП",(J7/E29*E7)*1.3/1000000,0)+IF(P32="ЛДСП",(J7/E29*E7)*1.3/1000000,0)</f>
        <v>6.76</v>
      </c>
      <c r="AN55" s="46"/>
    </row>
    <row r="56" spans="1:42" x14ac:dyDescent="0.2">
      <c r="Y56" s="41"/>
      <c r="AJ56" s="73" t="s">
        <v>173</v>
      </c>
      <c r="AK56" s="46">
        <f>IF(B32="ЗЕРКАЛО",(J7/E29*E7)*1.3/1000000,0)+IF(E32="ЗЕРКАЛО",(J7/E29*E7)*1.3/1000000,0)+IF(I32="ЗЕРКАЛО",(J7/E29*E7)*1.3/1000000,0)+IF(M32="ЗЕРКАЛО",(J7/E29*E7)*1.3/1000000,0)+IF(P32="ЗЕРКАЛО",(J7/E29*E7)*1.3/1000000,0)</f>
        <v>3.38</v>
      </c>
      <c r="AN56" s="46"/>
    </row>
    <row r="57" spans="1:42" x14ac:dyDescent="0.2">
      <c r="Y57" s="41"/>
      <c r="AJ57" s="73" t="s">
        <v>174</v>
      </c>
      <c r="AK57" s="46">
        <f>IF(B32="МДФ пленка ПВХ",(J7/E29*E7)*1.3/1000000,0)+IF(E32="МДФ пленка ПВХ",(J7/E29*E7)*1.3/1000000,0)+IF(I32="МДФ пленка ПВХ",(J7/E29*E7)*1.3/1000000,0)+IF(M32="МДФ пленка ПВХ",(J7/E29*E7)*1.3/1000000,0)+IF(P32="МДФ пленка ПВХ",(J7/E29*E7)*1.3/1000000,0)</f>
        <v>0</v>
      </c>
      <c r="AN57" s="46"/>
    </row>
    <row r="58" spans="1:42" x14ac:dyDescent="0.2">
      <c r="Y58" s="41"/>
      <c r="AJ58" s="73" t="s">
        <v>175</v>
      </c>
      <c r="AK58" s="46">
        <f>IF(B32="ЭМАЛЬ",(J7/E29*E7)*1.3/1000000,0)+IF(E32="ЭМАЛЬ",(J7/E29*E7)*1.3/1000000,0)+IF(I32="ЭМАЛЬ",(J7/E29*E7)*1.3/1000000,0)+IF(M32="ЭМАЛЬ",(J7/E29*E7)*1.3/1000000,0)+IF(P32="ЭМАЛЬ",(J7/E29*E7)*1.3/1000000,0)</f>
        <v>0</v>
      </c>
      <c r="AN58" s="46"/>
    </row>
    <row r="59" spans="1:42" ht="36" x14ac:dyDescent="0.2">
      <c r="AJ59" s="73" t="s">
        <v>223</v>
      </c>
      <c r="AK59" s="46">
        <f>IF(B32="ПЕСКОСТРУНАЯ ОБРАБОТКА",(J7/E29*E7)*1.3/1000000,0)+IF(E32="ПЕСКОСТРУНАЯ ОБРАБОТКА",(J7/E29*E7)*1.3/1000000,0)+IF(I32="ПЕСКОСТРУНАЯ ОБРАБОТКА",(J7/E29*E7)*1.3/1000000,0)+IF(M32="ПЕСКОСТРУНАЯ ОБРАБОТКА",(J7/E29*E7)*1.3/1000000,0)+IF(P32="ПЕСКОСТРУНАЯ ОБРАБОТКА",(J7/E29*E7)*1.3/1000000,0)</f>
        <v>0</v>
      </c>
      <c r="AN59" s="46"/>
    </row>
    <row r="60" spans="1:42" ht="27.75" customHeight="1" x14ac:dyDescent="0.2">
      <c r="AJ60" s="73" t="s">
        <v>182</v>
      </c>
      <c r="AK60" s="46">
        <f>IF(B32="ЛАКОБЕЛЬ",(J7/E29*E7)*1.3/1000000,0)+IF(E32="ЛАКОБЕЛЬ",(J7/E29*E7)*1.3/1000000,0)+IF(I32="ЛАКОБЕЛЬ",(J7/E29*E7)*1.3/1000000,0)+IF(M32="ЛАКОБЕЛЬ",(J7/E29*E7)*1.3/1000000,0)+IF(P32="ЛАКОБЕЛЬ",(J7/E29*E7)*1.3/1000000,0)</f>
        <v>0</v>
      </c>
      <c r="AN60" s="71"/>
    </row>
    <row r="61" spans="1:42" ht="27.75" customHeight="1" x14ac:dyDescent="0.2">
      <c r="AJ61" s="73" t="s">
        <v>119</v>
      </c>
      <c r="AK61" s="46"/>
      <c r="AN61" s="71">
        <f>CEILING((IF(B47=$AJ$61,B50*($J$7/$E$29*1.1/1000),0)+IF(E47=$AJ$61,E50*($J$7/$E$29*1.1/1000),0)+IF(I47=$AJ$61,I50*($J$7/$E$29*1.1/1000),0)+IF(M47=$AJ$61,M50*($J$7/$E$29*1.1/1000),0)+IF(P47=$AJ$61,P50*($J$7/$E$29*1.1/1000),0))/2.9,0.5)</f>
        <v>0</v>
      </c>
      <c r="AO61" s="49"/>
      <c r="AP61" s="70"/>
    </row>
    <row r="62" spans="1:42" ht="27.75" customHeight="1" x14ac:dyDescent="0.2">
      <c r="AJ62" s="73" t="s">
        <v>120</v>
      </c>
      <c r="AK62" s="46"/>
      <c r="AN62" s="46">
        <f>CEILING((IF(B47=$AJ$62,B50*($J$7/$E$29*1.1/1000),0)+IF(E47=$AJ$62,E50*($J$7/$E$29*1.1/1000),0)+IF(I47=$AJ$62,I50*($J$7/$E$29*1.1/1000),0)+IF(M47=$AJ$62,M50*($J$7/$E$29*1.1/1000),0)+IF(P47=$AJ$62,P50*($J$7/$E$29*1.1/1000),0))/2.9,0.5)</f>
        <v>0</v>
      </c>
    </row>
    <row r="63" spans="1:42" ht="27.75" customHeight="1" x14ac:dyDescent="0.2">
      <c r="AJ63" s="73" t="s">
        <v>202</v>
      </c>
      <c r="AK63" s="46"/>
      <c r="AN63" s="46"/>
      <c r="AO63" s="46">
        <f>2+2+2+E13+J13+O13+S13+E19*4+J19*4+O19*4+S19*4+1+10</f>
        <v>37</v>
      </c>
    </row>
    <row r="64" spans="1:42" ht="27.75" customHeight="1" x14ac:dyDescent="0.2">
      <c r="AJ64" s="73" t="s">
        <v>190</v>
      </c>
      <c r="AK64" s="46"/>
      <c r="AN64" s="46"/>
      <c r="AO64" s="46">
        <v>7</v>
      </c>
    </row>
    <row r="65" spans="36:41" x14ac:dyDescent="0.2">
      <c r="AJ65" s="73" t="s">
        <v>235</v>
      </c>
      <c r="AK65" s="46"/>
      <c r="AN65" s="46"/>
      <c r="AO65" s="46">
        <f>E19+J19+O19+S19</f>
        <v>1</v>
      </c>
    </row>
  </sheetData>
  <sheetProtection password="CD95" sheet="1" objects="1" scenarios="1" formatCells="0"/>
  <mergeCells count="134">
    <mergeCell ref="B34:C41"/>
    <mergeCell ref="E34:G41"/>
    <mergeCell ref="I34:K41"/>
    <mergeCell ref="M34:N41"/>
    <mergeCell ref="P34:Q41"/>
    <mergeCell ref="B20:D20"/>
    <mergeCell ref="B22:D22"/>
    <mergeCell ref="B27:D27"/>
    <mergeCell ref="B29:D29"/>
    <mergeCell ref="Q27:R27"/>
    <mergeCell ref="E30:I30"/>
    <mergeCell ref="P31:Q31"/>
    <mergeCell ref="P32:Q32"/>
    <mergeCell ref="I31:K31"/>
    <mergeCell ref="I32:K32"/>
    <mergeCell ref="M31:N31"/>
    <mergeCell ref="M32:N32"/>
    <mergeCell ref="B31:C31"/>
    <mergeCell ref="B32:C32"/>
    <mergeCell ref="E31:G31"/>
    <mergeCell ref="E32:G32"/>
    <mergeCell ref="J22:K22"/>
    <mergeCell ref="L22:N22"/>
    <mergeCell ref="O22:P22"/>
    <mergeCell ref="S27:T27"/>
    <mergeCell ref="E29:F29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E26:I26"/>
    <mergeCell ref="L7:N7"/>
    <mergeCell ref="G27:I27"/>
    <mergeCell ref="J27:K27"/>
    <mergeCell ref="O27:P27"/>
    <mergeCell ref="E28:I28"/>
    <mergeCell ref="L27:N27"/>
    <mergeCell ref="Q22:R22"/>
    <mergeCell ref="E22:F22"/>
    <mergeCell ref="G22:I22"/>
    <mergeCell ref="L19:N19"/>
    <mergeCell ref="O19:P19"/>
    <mergeCell ref="E14:I14"/>
    <mergeCell ref="E15:F15"/>
    <mergeCell ref="J15:K15"/>
    <mergeCell ref="E16:I16"/>
    <mergeCell ref="Q11:R11"/>
    <mergeCell ref="S11:T11"/>
    <mergeCell ref="Q13:R13"/>
    <mergeCell ref="S13:T13"/>
    <mergeCell ref="Q15:R15"/>
    <mergeCell ref="S15:T15"/>
    <mergeCell ref="Q19:R19"/>
    <mergeCell ref="S19:T19"/>
    <mergeCell ref="O7:P7"/>
    <mergeCell ref="E7:F7"/>
    <mergeCell ref="E11:F11"/>
    <mergeCell ref="E4:I4"/>
    <mergeCell ref="E5:T5"/>
    <mergeCell ref="E6:I6"/>
    <mergeCell ref="E8:I8"/>
    <mergeCell ref="E10:I10"/>
    <mergeCell ref="J9:K9"/>
    <mergeCell ref="G7:I7"/>
    <mergeCell ref="G9:I9"/>
    <mergeCell ref="G11:I11"/>
    <mergeCell ref="J11:K11"/>
    <mergeCell ref="L11:N11"/>
    <mergeCell ref="B23:D23"/>
    <mergeCell ref="G23:I23"/>
    <mergeCell ref="L23:N23"/>
    <mergeCell ref="Q23:R23"/>
    <mergeCell ref="B25:T25"/>
    <mergeCell ref="O11:P11"/>
    <mergeCell ref="E12:I12"/>
    <mergeCell ref="E19:F19"/>
    <mergeCell ref="G19:I19"/>
    <mergeCell ref="J19:K19"/>
    <mergeCell ref="G15:I15"/>
    <mergeCell ref="L15:N15"/>
    <mergeCell ref="O15:P15"/>
    <mergeCell ref="E18:I18"/>
    <mergeCell ref="B17:I17"/>
    <mergeCell ref="B19:D19"/>
    <mergeCell ref="E13:F13"/>
    <mergeCell ref="G13:I13"/>
    <mergeCell ref="J13:K13"/>
    <mergeCell ref="L13:N13"/>
    <mergeCell ref="O13:P13"/>
    <mergeCell ref="S22:T22"/>
    <mergeCell ref="E24:I24"/>
    <mergeCell ref="E20:I20"/>
    <mergeCell ref="B50:C50"/>
    <mergeCell ref="E50:G50"/>
    <mergeCell ref="I50:K50"/>
    <mergeCell ref="M50:N50"/>
    <mergeCell ref="P50:Q50"/>
    <mergeCell ref="E48:I48"/>
    <mergeCell ref="B49:C49"/>
    <mergeCell ref="E49:G49"/>
    <mergeCell ref="I49:K49"/>
    <mergeCell ref="P49:Q49"/>
    <mergeCell ref="I3:T3"/>
    <mergeCell ref="B47:C47"/>
    <mergeCell ref="E47:G47"/>
    <mergeCell ref="I47:K47"/>
    <mergeCell ref="M47:N47"/>
    <mergeCell ref="P47:Q47"/>
    <mergeCell ref="M44:N44"/>
    <mergeCell ref="M49:N49"/>
    <mergeCell ref="B46:C46"/>
    <mergeCell ref="E46:G46"/>
    <mergeCell ref="I46:K46"/>
    <mergeCell ref="M46:N46"/>
    <mergeCell ref="P46:Q46"/>
    <mergeCell ref="E45:I45"/>
    <mergeCell ref="G3:H3"/>
    <mergeCell ref="J7:K7"/>
    <mergeCell ref="H29:T29"/>
    <mergeCell ref="B43:T43"/>
    <mergeCell ref="B44:C44"/>
    <mergeCell ref="E44:G44"/>
    <mergeCell ref="I44:K44"/>
    <mergeCell ref="P44:Q44"/>
    <mergeCell ref="B3:F3"/>
    <mergeCell ref="M9:T9"/>
  </mergeCells>
  <conditionalFormatting sqref="B34:C41">
    <cfRule type="containsText" dxfId="50" priority="44" operator="containsText" text="ЛАКОБЕЛЬ">
      <formula>NOT(ISERROR(SEARCH("ЛАКОБЕЛЬ",B34)))</formula>
    </cfRule>
    <cfRule type="containsText" dxfId="49" priority="60" operator="containsText" text="ПЕСКОСТРУНАЯ ОБРАБОТКА">
      <formula>NOT(ISERROR(SEARCH("ПЕСКОСТРУНАЯ ОБРАБОТКА",B34)))</formula>
    </cfRule>
    <cfRule type="containsText" dxfId="48" priority="61" operator="containsText" text="ЭМАЛЬ">
      <formula>NOT(ISERROR(SEARCH("ЭМАЛЬ",B34)))</formula>
    </cfRule>
    <cfRule type="containsText" dxfId="47" priority="62" operator="containsText" text="МДФ пленка ПВХ">
      <formula>NOT(ISERROR(SEARCH("МДФ пленка ПВХ",B34)))</formula>
    </cfRule>
    <cfRule type="containsText" dxfId="46" priority="63" operator="containsText" text="ЛДСП">
      <formula>NOT(ISERROR(SEARCH("ЛДСП",B34)))</formula>
    </cfRule>
    <cfRule type="containsText" dxfId="45" priority="64" operator="containsText" text="ЗЕРКАЛО">
      <formula>NOT(ISERROR(SEARCH("ЗЕРКАЛО",B34)))</formula>
    </cfRule>
  </conditionalFormatting>
  <conditionalFormatting sqref="E34">
    <cfRule type="containsText" dxfId="44" priority="38" operator="containsText" text="ЛАКОБЕЛЬ">
      <formula>NOT(ISERROR(SEARCH("ЛАКОБЕЛЬ",E34)))</formula>
    </cfRule>
    <cfRule type="containsText" dxfId="43" priority="39" operator="containsText" text="ПЕСКОСТРУНАЯ ОБРАБОТКА">
      <formula>NOT(ISERROR(SEARCH("ПЕСКОСТРУНАЯ ОБРАБОТКА",E34)))</formula>
    </cfRule>
    <cfRule type="containsText" dxfId="42" priority="40" operator="containsText" text="ЭМАЛЬ">
      <formula>NOT(ISERROR(SEARCH("ЭМАЛЬ",E34)))</formula>
    </cfRule>
    <cfRule type="containsText" dxfId="41" priority="41" operator="containsText" text="МДФ пленка ПВХ">
      <formula>NOT(ISERROR(SEARCH("МДФ пленка ПВХ",E34)))</formula>
    </cfRule>
    <cfRule type="containsText" dxfId="40" priority="42" operator="containsText" text="ЛДСП">
      <formula>NOT(ISERROR(SEARCH("ЛДСП",E34)))</formula>
    </cfRule>
    <cfRule type="containsText" dxfId="39" priority="43" operator="containsText" text="ЗЕРКАЛО">
      <formula>NOT(ISERROR(SEARCH("ЗЕРКАЛО",E34)))</formula>
    </cfRule>
  </conditionalFormatting>
  <conditionalFormatting sqref="I34">
    <cfRule type="containsText" dxfId="38" priority="32" operator="containsText" text="ЛАКОБЕЛЬ">
      <formula>NOT(ISERROR(SEARCH("ЛАКОБЕЛЬ",I34)))</formula>
    </cfRule>
    <cfRule type="containsText" dxfId="37" priority="33" operator="containsText" text="ПЕСКОСТРУНАЯ ОБРАБОТКА">
      <formula>NOT(ISERROR(SEARCH("ПЕСКОСТРУНАЯ ОБРАБОТКА",I34)))</formula>
    </cfRule>
    <cfRule type="containsText" dxfId="36" priority="34" operator="containsText" text="ЭМАЛЬ">
      <formula>NOT(ISERROR(SEARCH("ЭМАЛЬ",I34)))</formula>
    </cfRule>
    <cfRule type="containsText" dxfId="35" priority="35" operator="containsText" text="МДФ пленка ПВХ">
      <formula>NOT(ISERROR(SEARCH("МДФ пленка ПВХ",I34)))</formula>
    </cfRule>
    <cfRule type="containsText" dxfId="34" priority="36" operator="containsText" text="ЛДСП">
      <formula>NOT(ISERROR(SEARCH("ЛДСП",I34)))</formula>
    </cfRule>
    <cfRule type="containsText" dxfId="33" priority="37" operator="containsText" text="ЗЕРКАЛО">
      <formula>NOT(ISERROR(SEARCH("ЗЕРКАЛО",I34)))</formula>
    </cfRule>
  </conditionalFormatting>
  <conditionalFormatting sqref="M34">
    <cfRule type="containsText" dxfId="32" priority="26" operator="containsText" text="ЛАКОБЕЛЬ">
      <formula>NOT(ISERROR(SEARCH("ЛАКОБЕЛЬ",M34)))</formula>
    </cfRule>
    <cfRule type="containsText" dxfId="31" priority="27" operator="containsText" text="ПЕСКОСТРУНАЯ ОБРАБОТКА">
      <formula>NOT(ISERROR(SEARCH("ПЕСКОСТРУНАЯ ОБРАБОТКА",M34)))</formula>
    </cfRule>
    <cfRule type="containsText" dxfId="30" priority="28" operator="containsText" text="ЭМАЛЬ">
      <formula>NOT(ISERROR(SEARCH("ЭМАЛЬ",M34)))</formula>
    </cfRule>
    <cfRule type="containsText" dxfId="29" priority="29" operator="containsText" text="МДФ пленка ПВХ">
      <formula>NOT(ISERROR(SEARCH("МДФ пленка ПВХ",M34)))</formula>
    </cfRule>
    <cfRule type="containsText" dxfId="28" priority="30" operator="containsText" text="ЛДСП">
      <formula>NOT(ISERROR(SEARCH("ЛДСП",M34)))</formula>
    </cfRule>
    <cfRule type="containsText" dxfId="27" priority="31" operator="containsText" text="ЗЕРКАЛО">
      <formula>NOT(ISERROR(SEARCH("ЗЕРКАЛО",M34)))</formula>
    </cfRule>
  </conditionalFormatting>
  <conditionalFormatting sqref="P34">
    <cfRule type="containsText" dxfId="26" priority="20" operator="containsText" text="ЛАКОБЕЛЬ">
      <formula>NOT(ISERROR(SEARCH("ЛАКОБЕЛЬ",P34)))</formula>
    </cfRule>
    <cfRule type="containsText" dxfId="25" priority="21" operator="containsText" text="ПЕСКОСТРУНАЯ ОБРАБОТКА">
      <formula>NOT(ISERROR(SEARCH("ПЕСКОСТРУНАЯ ОБРАБОТКА",P34)))</formula>
    </cfRule>
    <cfRule type="containsText" dxfId="24" priority="22" operator="containsText" text="ЭМАЛЬ">
      <formula>NOT(ISERROR(SEARCH("ЭМАЛЬ",P34)))</formula>
    </cfRule>
    <cfRule type="containsText" dxfId="23" priority="23" operator="containsText" text="МДФ пленка ПВХ">
      <formula>NOT(ISERROR(SEARCH("МДФ пленка ПВХ",P34)))</formula>
    </cfRule>
    <cfRule type="containsText" dxfId="22" priority="24" operator="containsText" text="ЛДСП">
      <formula>NOT(ISERROR(SEARCH("ЛДСП",P34)))</formula>
    </cfRule>
    <cfRule type="containsText" dxfId="21" priority="25" operator="containsText" text="ЗЕРКАЛО">
      <formula>NOT(ISERROR(SEARCH("ЗЕРКАЛО",P34)))</formula>
    </cfRule>
  </conditionalFormatting>
  <conditionalFormatting sqref="H29:T29">
    <cfRule type="cellIs" dxfId="20" priority="18" operator="equal">
      <formula>0</formula>
    </cfRule>
    <cfRule type="containsText" dxfId="19" priority="19" operator="containsText" text="ПРОВЕРЬ количество дверей и выбранные наполнения">
      <formula>NOT(ISERROR(SEARCH("ПРОВЕРЬ количество дверей и выбранные наполнения",H29)))</formula>
    </cfRule>
  </conditionalFormatting>
  <conditionalFormatting sqref="B44:C44">
    <cfRule type="containsText" dxfId="18" priority="17" operator="containsText" text="проверь">
      <formula>NOT(ISERROR(SEARCH("проверь",B44)))</formula>
    </cfRule>
  </conditionalFormatting>
  <conditionalFormatting sqref="E44">
    <cfRule type="containsText" dxfId="17" priority="16" operator="containsText" text="проверь">
      <formula>NOT(ISERROR(SEARCH("проверь",E44)))</formula>
    </cfRule>
  </conditionalFormatting>
  <conditionalFormatting sqref="I44">
    <cfRule type="containsText" dxfId="16" priority="15" operator="containsText" text="проверь">
      <formula>NOT(ISERROR(SEARCH("проверь",I44)))</formula>
    </cfRule>
  </conditionalFormatting>
  <conditionalFormatting sqref="M44">
    <cfRule type="containsText" dxfId="15" priority="14" operator="containsText" text="проверь">
      <formula>NOT(ISERROR(SEARCH("проверь",M44)))</formula>
    </cfRule>
  </conditionalFormatting>
  <conditionalFormatting sqref="P44">
    <cfRule type="containsText" dxfId="14" priority="13" operator="containsText" text="проверь">
      <formula>NOT(ISERROR(SEARCH("проверь",P44)))</formula>
    </cfRule>
  </conditionalFormatting>
  <conditionalFormatting sqref="B46:C46">
    <cfRule type="containsText" dxfId="13" priority="12" operator="containsText" text="проверь">
      <formula>NOT(ISERROR(SEARCH("проверь",B46)))</formula>
    </cfRule>
  </conditionalFormatting>
  <conditionalFormatting sqref="E46">
    <cfRule type="containsText" dxfId="12" priority="11" operator="containsText" text="проверь">
      <formula>NOT(ISERROR(SEARCH("проверь",E46)))</formula>
    </cfRule>
  </conditionalFormatting>
  <conditionalFormatting sqref="I46">
    <cfRule type="containsText" dxfId="11" priority="10" operator="containsText" text="проверь">
      <formula>NOT(ISERROR(SEARCH("проверь",I46)))</formula>
    </cfRule>
  </conditionalFormatting>
  <conditionalFormatting sqref="M46">
    <cfRule type="containsText" dxfId="10" priority="9" operator="containsText" text="проверь">
      <formula>NOT(ISERROR(SEARCH("проверь",M46)))</formula>
    </cfRule>
  </conditionalFormatting>
  <conditionalFormatting sqref="P46">
    <cfRule type="containsText" dxfId="9" priority="8" operator="containsText" text="проверь">
      <formula>NOT(ISERROR(SEARCH("проверь",P46)))</formula>
    </cfRule>
  </conditionalFormatting>
  <conditionalFormatting sqref="B49:C49">
    <cfRule type="containsText" dxfId="8" priority="7" operator="containsText" text="проверь">
      <formula>NOT(ISERROR(SEARCH("проверь",B49)))</formula>
    </cfRule>
  </conditionalFormatting>
  <conditionalFormatting sqref="E49">
    <cfRule type="containsText" dxfId="7" priority="6" operator="containsText" text="проверь">
      <formula>NOT(ISERROR(SEARCH("проверь",E49)))</formula>
    </cfRule>
  </conditionalFormatting>
  <conditionalFormatting sqref="I49">
    <cfRule type="containsText" dxfId="6" priority="5" operator="containsText" text="проверь">
      <formula>NOT(ISERROR(SEARCH("проверь",I49)))</formula>
    </cfRule>
  </conditionalFormatting>
  <conditionalFormatting sqref="M49:N49">
    <cfRule type="containsText" dxfId="5" priority="4" operator="containsText" text="проверь">
      <formula>NOT(ISERROR(SEARCH("проверь",M49)))</formula>
    </cfRule>
  </conditionalFormatting>
  <conditionalFormatting sqref="P49:Q49">
    <cfRule type="containsText" dxfId="4" priority="3" operator="containsText" text="проверь">
      <formula>NOT(ISERROR(SEARCH("проверь",P49)))</formula>
    </cfRule>
  </conditionalFormatting>
  <conditionalFormatting sqref="M9:T9">
    <cfRule type="cellIs" dxfId="3" priority="1" operator="equal">
      <formula>0</formula>
    </cfRule>
    <cfRule type="containsText" dxfId="2" priority="2" operator="containsText" text="ПРОВЕРЬ ШИРИНУ ШКАФА или ОБЩУЮ ШИРИНУ СЕКЦИЙ">
      <formula>NOT(ISERROR(SEARCH("ПРОВЕРЬ ШИРИНУ ШКАФА или ОБЩУЮ ШИРИНУ СЕКЦИЙ",M9)))</formula>
    </cfRule>
  </conditionalFormatting>
  <dataValidations count="6">
    <dataValidation type="list" allowBlank="1" showInputMessage="1" showErrorMessage="1" sqref="J27:K27 S27:T27 O27:P27">
      <formula1>$W$19:$X$19</formula1>
    </dataValidation>
    <dataValidation type="list" allowBlank="1" showInputMessage="1" showErrorMessage="1" sqref="E29:F29">
      <formula1>$X$19:$AC$19</formula1>
    </dataValidation>
    <dataValidation type="list" allowBlank="1" showInputMessage="1" showErrorMessage="1" sqref="M32:N32 B32:C32 E32:G32 I32:K32 P32:Q32">
      <formula1>$W$25:$AC$25</formula1>
    </dataValidation>
    <dataValidation type="list" allowBlank="1" showInputMessage="1" showErrorMessage="1" sqref="B50:C50 E50:G50 I50:K50 M50:N50 P50:Q50">
      <formula1>$X$19:$AH$19</formula1>
    </dataValidation>
    <dataValidation type="list" allowBlank="1" showInputMessage="1" showErrorMessage="1" sqref="B47:C47 E47:G47 I47:K47 M47:N47 P47:Q47">
      <formula1>$Y$29:$AB$29</formula1>
    </dataValidation>
    <dataValidation type="whole" operator="greaterThanOrEqual" allowBlank="1" showInputMessage="1" showErrorMessage="1" error="Проставить &quot;0&quot; или оставить ячейку пустой или реальное значение" sqref="E11:F11 O11:P11 S11:T11 J11:K11">
      <formula1>0</formula1>
    </dataValidation>
  </dataValidations>
  <pageMargins left="0.19685039370078741" right="0.19685039370078741" top="0.19685039370078741" bottom="0.19685039370078741" header="0.51181102362204722" footer="0.51181102362204722"/>
  <pageSetup paperSize="9" scale="6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35"/>
  <sheetViews>
    <sheetView showGridLines="0" zoomScaleNormal="100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L28" sqref="L28"/>
    </sheetView>
  </sheetViews>
  <sheetFormatPr defaultRowHeight="16.5" x14ac:dyDescent="0.2"/>
  <cols>
    <col min="1" max="1" width="5" style="85" customWidth="1"/>
    <col min="2" max="3" width="67.7109375" style="85" bestFit="1" customWidth="1"/>
    <col min="4" max="4" width="8.140625" style="97" customWidth="1"/>
    <col min="5" max="5" width="8.140625" style="98" customWidth="1"/>
    <col min="6" max="6" width="13.85546875" style="97" customWidth="1"/>
    <col min="7" max="7" width="11.28515625" style="85" customWidth="1"/>
    <col min="8" max="8" width="11.140625" style="85" customWidth="1"/>
    <col min="9" max="9" width="9.140625" style="85"/>
    <col min="10" max="11" width="6.7109375" style="85" hidden="1" customWidth="1"/>
    <col min="12" max="12" width="6.7109375" style="85" customWidth="1"/>
    <col min="13" max="13" width="6.7109375" style="85" hidden="1" customWidth="1"/>
    <col min="14" max="14" width="6" style="85" customWidth="1"/>
    <col min="15" max="15" width="3" style="85" customWidth="1"/>
    <col min="16" max="16" width="6" style="85" customWidth="1"/>
    <col min="17" max="17" width="3" style="85" customWidth="1"/>
    <col min="18" max="18" width="6" style="85" customWidth="1"/>
    <col min="19" max="19" width="3" style="85" customWidth="1"/>
    <col min="20" max="20" width="6" style="85" customWidth="1"/>
    <col min="21" max="21" width="3" style="85" customWidth="1"/>
    <col min="22" max="28" width="9.140625" style="85" customWidth="1"/>
    <col min="29" max="16384" width="9.140625" style="85"/>
  </cols>
  <sheetData>
    <row r="1" spans="1:21" ht="20.25" customHeight="1" x14ac:dyDescent="0.2">
      <c r="A1" s="158" t="s">
        <v>191</v>
      </c>
      <c r="B1" s="159"/>
      <c r="C1" s="159"/>
      <c r="D1" s="159"/>
      <c r="E1" s="159"/>
      <c r="F1" s="160"/>
      <c r="G1" s="83" t="s">
        <v>213</v>
      </c>
      <c r="H1" s="99">
        <v>1</v>
      </c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41.25" customHeight="1" x14ac:dyDescent="0.2">
      <c r="A2" s="86"/>
      <c r="B2" s="87" t="s">
        <v>210</v>
      </c>
      <c r="C2" s="87" t="s">
        <v>211</v>
      </c>
      <c r="D2" s="88" t="s">
        <v>192</v>
      </c>
      <c r="E2" s="89" t="s">
        <v>60</v>
      </c>
      <c r="F2" s="88" t="s">
        <v>193</v>
      </c>
      <c r="G2" s="90" t="s">
        <v>194</v>
      </c>
      <c r="H2" s="90" t="s">
        <v>195</v>
      </c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ht="16.5" customHeight="1" x14ac:dyDescent="0.2">
      <c r="A3" s="91">
        <v>1</v>
      </c>
      <c r="B3" s="92" t="s">
        <v>212</v>
      </c>
      <c r="C3" s="100" t="s">
        <v>196</v>
      </c>
      <c r="D3" s="109" t="s">
        <v>204</v>
      </c>
      <c r="E3" s="93">
        <f>'Форма для заполнения 01.02.21'!AK1</f>
        <v>25.790699999999998</v>
      </c>
      <c r="F3" s="101">
        <v>420</v>
      </c>
      <c r="G3" s="102">
        <f>E3*F3</f>
        <v>10832.093999999999</v>
      </c>
      <c r="H3" s="103">
        <f>G3*$H$1+G3</f>
        <v>21664.187999999998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ht="16.5" customHeight="1" x14ac:dyDescent="0.2">
      <c r="A4" s="91">
        <v>2</v>
      </c>
      <c r="B4" s="92" t="s">
        <v>221</v>
      </c>
      <c r="C4" s="100"/>
      <c r="D4" s="109" t="s">
        <v>204</v>
      </c>
      <c r="E4" s="93">
        <f>'Форма для заполнения 01.02.21'!AL1</f>
        <v>42.62</v>
      </c>
      <c r="F4" s="101">
        <v>4.08</v>
      </c>
      <c r="G4" s="102">
        <f t="shared" ref="G4" si="0">E4*F4</f>
        <v>173.8896</v>
      </c>
      <c r="H4" s="103">
        <f t="shared" ref="H4:H29" si="1">G4*$H$1+G4</f>
        <v>347.7792</v>
      </c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 ht="16.5" customHeight="1" x14ac:dyDescent="0.2">
      <c r="A5" s="91">
        <v>3</v>
      </c>
      <c r="B5" s="92" t="s">
        <v>220</v>
      </c>
      <c r="C5" s="100"/>
      <c r="D5" s="109" t="s">
        <v>204</v>
      </c>
      <c r="E5" s="93">
        <f>'Форма для заполнения 01.02.21'!AM1</f>
        <v>23.16</v>
      </c>
      <c r="F5" s="101">
        <v>17</v>
      </c>
      <c r="G5" s="102">
        <f t="shared" ref="G5" si="2">E5*F5</f>
        <v>393.72</v>
      </c>
      <c r="H5" s="103">
        <f t="shared" si="1"/>
        <v>787.44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16.5" customHeight="1" x14ac:dyDescent="0.2">
      <c r="A6" s="91">
        <v>4</v>
      </c>
      <c r="B6" s="92" t="s">
        <v>214</v>
      </c>
      <c r="C6" s="100" t="s">
        <v>197</v>
      </c>
      <c r="D6" s="109" t="s">
        <v>204</v>
      </c>
      <c r="E6" s="93">
        <f>'Форма для заполнения 01.02.21'!AK55</f>
        <v>6.76</v>
      </c>
      <c r="F6" s="101">
        <v>450</v>
      </c>
      <c r="G6" s="102">
        <f t="shared" ref="G6:G29" si="3">E6*F6</f>
        <v>3042</v>
      </c>
      <c r="H6" s="103">
        <f t="shared" si="1"/>
        <v>6084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ht="16.5" customHeight="1" x14ac:dyDescent="0.2">
      <c r="A7" s="91">
        <v>5</v>
      </c>
      <c r="B7" s="105" t="s">
        <v>236</v>
      </c>
      <c r="C7" s="106"/>
      <c r="D7" s="110" t="s">
        <v>219</v>
      </c>
      <c r="E7" s="107">
        <f>'Форма для заполнения 01.02.21'!AO65</f>
        <v>1</v>
      </c>
      <c r="F7" s="108">
        <v>135</v>
      </c>
      <c r="G7" s="102">
        <f t="shared" ref="G7" si="4">E7*F7</f>
        <v>135</v>
      </c>
      <c r="H7" s="103">
        <f t="shared" ref="H7" si="5">G7*$H$1+G7</f>
        <v>270</v>
      </c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ht="16.5" customHeight="1" x14ac:dyDescent="0.2">
      <c r="A8" s="91">
        <v>6</v>
      </c>
      <c r="B8" s="92" t="s">
        <v>215</v>
      </c>
      <c r="C8" s="100" t="s">
        <v>203</v>
      </c>
      <c r="D8" s="109" t="s">
        <v>204</v>
      </c>
      <c r="E8" s="93">
        <f>'Форма для заполнения 01.02.21'!AK56</f>
        <v>3.38</v>
      </c>
      <c r="F8" s="101">
        <v>800</v>
      </c>
      <c r="G8" s="102">
        <f t="shared" ref="G8:G15" si="6">E8*F8</f>
        <v>2704</v>
      </c>
      <c r="H8" s="103">
        <f t="shared" si="1"/>
        <v>5408</v>
      </c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ht="16.5" customHeight="1" x14ac:dyDescent="0.2">
      <c r="A9" s="91">
        <v>7</v>
      </c>
      <c r="B9" s="92" t="s">
        <v>216</v>
      </c>
      <c r="C9" s="100"/>
      <c r="D9" s="109" t="s">
        <v>204</v>
      </c>
      <c r="E9" s="93">
        <f>'Форма для заполнения 01.02.21'!AK57</f>
        <v>0</v>
      </c>
      <c r="F9" s="101">
        <v>1000</v>
      </c>
      <c r="G9" s="102">
        <f t="shared" si="6"/>
        <v>0</v>
      </c>
      <c r="H9" s="103">
        <f>E9*2400</f>
        <v>0</v>
      </c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</row>
    <row r="10" spans="1:21" ht="16.5" customHeight="1" x14ac:dyDescent="0.2">
      <c r="A10" s="91">
        <v>8</v>
      </c>
      <c r="B10" s="92" t="s">
        <v>217</v>
      </c>
      <c r="C10" s="100"/>
      <c r="D10" s="109" t="s">
        <v>204</v>
      </c>
      <c r="E10" s="93">
        <f>'Форма для заполнения 01.02.21'!AK58</f>
        <v>0</v>
      </c>
      <c r="F10" s="101">
        <v>2000</v>
      </c>
      <c r="G10" s="102">
        <f t="shared" si="6"/>
        <v>0</v>
      </c>
      <c r="H10" s="103">
        <f>E10*4500</f>
        <v>0</v>
      </c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</row>
    <row r="11" spans="1:21" ht="16.5" customHeight="1" x14ac:dyDescent="0.2">
      <c r="A11" s="91">
        <v>9</v>
      </c>
      <c r="B11" s="92" t="s">
        <v>224</v>
      </c>
      <c r="C11" s="100"/>
      <c r="D11" s="109" t="s">
        <v>204</v>
      </c>
      <c r="E11" s="93">
        <f>'Форма для заполнения 01.02.21'!AK59</f>
        <v>0</v>
      </c>
      <c r="F11" s="101">
        <v>1200</v>
      </c>
      <c r="G11" s="102">
        <f t="shared" si="6"/>
        <v>0</v>
      </c>
      <c r="H11" s="103">
        <f t="shared" si="1"/>
        <v>0</v>
      </c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</row>
    <row r="12" spans="1:21" ht="16.5" customHeight="1" x14ac:dyDescent="0.2">
      <c r="A12" s="91">
        <v>10</v>
      </c>
      <c r="B12" s="92" t="s">
        <v>218</v>
      </c>
      <c r="C12" s="100"/>
      <c r="D12" s="109" t="s">
        <v>204</v>
      </c>
      <c r="E12" s="93">
        <f>'Форма для заполнения 01.02.21'!AK60</f>
        <v>0</v>
      </c>
      <c r="F12" s="101">
        <v>1500</v>
      </c>
      <c r="G12" s="102">
        <f t="shared" si="6"/>
        <v>0</v>
      </c>
      <c r="H12" s="103">
        <f t="shared" si="1"/>
        <v>0</v>
      </c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</row>
    <row r="13" spans="1:21" ht="16.5" customHeight="1" x14ac:dyDescent="0.2">
      <c r="A13" s="91">
        <v>11</v>
      </c>
      <c r="B13" s="92" t="str">
        <f>'Форма для заполнения 01.02.21'!AJ41</f>
        <v>Задняя стенка ЛХДФ</v>
      </c>
      <c r="C13" s="100"/>
      <c r="D13" s="109" t="s">
        <v>204</v>
      </c>
      <c r="E13" s="93">
        <f>'Форма для заполнения 01.02.21'!AK41</f>
        <v>9.36</v>
      </c>
      <c r="F13" s="101">
        <v>130</v>
      </c>
      <c r="G13" s="102">
        <f t="shared" si="6"/>
        <v>1216.8</v>
      </c>
      <c r="H13" s="103">
        <f t="shared" si="1"/>
        <v>2433.6</v>
      </c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</row>
    <row r="14" spans="1:21" ht="16.5" customHeight="1" x14ac:dyDescent="0.2">
      <c r="A14" s="91">
        <v>12</v>
      </c>
      <c r="B14" s="92" t="str">
        <f>'Форма для заполнения 01.02.21'!AJ27</f>
        <v>Штанга</v>
      </c>
      <c r="C14" s="100"/>
      <c r="D14" s="109" t="s">
        <v>219</v>
      </c>
      <c r="E14" s="93">
        <f>'Форма для заполнения 01.02.21'!AN27</f>
        <v>1</v>
      </c>
      <c r="F14" s="101">
        <v>150</v>
      </c>
      <c r="G14" s="102">
        <f t="shared" si="6"/>
        <v>150</v>
      </c>
      <c r="H14" s="103">
        <f t="shared" si="1"/>
        <v>300</v>
      </c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</row>
    <row r="15" spans="1:21" ht="16.5" customHeight="1" x14ac:dyDescent="0.2">
      <c r="A15" s="91">
        <v>13</v>
      </c>
      <c r="B15" s="92" t="str">
        <f>'Форма для заполнения 01.02.21'!AJ7</f>
        <v>Штангодержатель</v>
      </c>
      <c r="C15" s="100"/>
      <c r="D15" s="109" t="s">
        <v>219</v>
      </c>
      <c r="E15" s="93">
        <f>'Форма для заполнения 01.02.21'!AO7</f>
        <v>6</v>
      </c>
      <c r="F15" s="101">
        <v>15</v>
      </c>
      <c r="G15" s="102">
        <f t="shared" si="6"/>
        <v>90</v>
      </c>
      <c r="H15" s="103">
        <f t="shared" si="1"/>
        <v>180</v>
      </c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</row>
    <row r="16" spans="1:21" ht="16.5" customHeight="1" x14ac:dyDescent="0.2">
      <c r="A16" s="91">
        <v>14</v>
      </c>
      <c r="B16" s="92" t="str">
        <f>'Форма для заполнения 01.02.21'!AJ43</f>
        <v>Вертикальный асимметричный профиль 5,9</v>
      </c>
      <c r="C16" s="100" t="s">
        <v>230</v>
      </c>
      <c r="D16" s="109" t="s">
        <v>219</v>
      </c>
      <c r="E16" s="93">
        <f>'Форма для заполнения 01.02.21'!AN43</f>
        <v>3</v>
      </c>
      <c r="F16" s="101">
        <v>905</v>
      </c>
      <c r="G16" s="102">
        <f>E16*F16</f>
        <v>2715</v>
      </c>
      <c r="H16" s="103">
        <f>G16*$H$1+G16</f>
        <v>5430</v>
      </c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</row>
    <row r="17" spans="1:21" ht="16.5" customHeight="1" x14ac:dyDescent="0.2">
      <c r="A17" s="91">
        <v>15</v>
      </c>
      <c r="B17" s="92" t="str">
        <f>'Форма для заполнения 01.02.21'!AJ47</f>
        <v>Горизонтальный верхний профиль 5,9</v>
      </c>
      <c r="C17" s="100" t="s">
        <v>231</v>
      </c>
      <c r="D17" s="109" t="s">
        <v>219</v>
      </c>
      <c r="E17" s="93">
        <f>'Форма для заполнения 01.02.21'!AN47</f>
        <v>1</v>
      </c>
      <c r="F17" s="101">
        <v>693</v>
      </c>
      <c r="G17" s="102">
        <f t="shared" si="3"/>
        <v>693</v>
      </c>
      <c r="H17" s="103">
        <f t="shared" si="1"/>
        <v>1386</v>
      </c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</row>
    <row r="18" spans="1:21" ht="16.5" customHeight="1" x14ac:dyDescent="0.2">
      <c r="A18" s="91">
        <v>16</v>
      </c>
      <c r="B18" s="92" t="str">
        <f>'Форма для заполнения 01.02.21'!AJ49</f>
        <v>Горизонтальный нижний профиль 5,9</v>
      </c>
      <c r="C18" s="100" t="s">
        <v>232</v>
      </c>
      <c r="D18" s="109" t="s">
        <v>219</v>
      </c>
      <c r="E18" s="93">
        <f>'Форма для заполнения 01.02.21'!AN49</f>
        <v>1</v>
      </c>
      <c r="F18" s="101">
        <v>1363</v>
      </c>
      <c r="G18" s="102">
        <f t="shared" ref="G18:G19" si="7">E18*F18</f>
        <v>1363</v>
      </c>
      <c r="H18" s="103">
        <f t="shared" si="1"/>
        <v>2726</v>
      </c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</row>
    <row r="19" spans="1:21" ht="16.5" customHeight="1" x14ac:dyDescent="0.2">
      <c r="A19" s="91">
        <v>17</v>
      </c>
      <c r="B19" s="92" t="str">
        <f>'Форма для заполнения 01.02.21'!AJ44</f>
        <v>Направляющая верхняя "Ш" образная 5,9</v>
      </c>
      <c r="C19" s="100" t="s">
        <v>228</v>
      </c>
      <c r="D19" s="109" t="s">
        <v>219</v>
      </c>
      <c r="E19" s="93">
        <f>'Форма для заполнения 01.02.21'!AN44</f>
        <v>1</v>
      </c>
      <c r="F19" s="101">
        <v>1553</v>
      </c>
      <c r="G19" s="102">
        <f t="shared" si="7"/>
        <v>1553</v>
      </c>
      <c r="H19" s="103">
        <f t="shared" si="1"/>
        <v>3106</v>
      </c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</row>
    <row r="20" spans="1:21" ht="16.5" customHeight="1" x14ac:dyDescent="0.2">
      <c r="A20" s="91">
        <v>18</v>
      </c>
      <c r="B20" s="92" t="str">
        <f>'Форма для заполнения 01.02.21'!AJ46</f>
        <v>Направляющая нижняя "Ш" образная 5,9</v>
      </c>
      <c r="C20" s="100" t="s">
        <v>229</v>
      </c>
      <c r="D20" s="109" t="s">
        <v>219</v>
      </c>
      <c r="E20" s="93">
        <f>'Форма для заполнения 01.02.21'!AN46</f>
        <v>1</v>
      </c>
      <c r="F20" s="101">
        <v>851</v>
      </c>
      <c r="G20" s="102">
        <f t="shared" ref="G20" si="8">E20*F20</f>
        <v>851</v>
      </c>
      <c r="H20" s="103">
        <f t="shared" si="1"/>
        <v>1702</v>
      </c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</row>
    <row r="21" spans="1:21" ht="16.5" customHeight="1" x14ac:dyDescent="0.2">
      <c r="A21" s="91">
        <v>19</v>
      </c>
      <c r="B21" s="92" t="str">
        <f>'Форма для заполнения 01.02.21'!AJ61</f>
        <v>Профиль 2-х стор. БЕЗ стяжки  (горизонт)</v>
      </c>
      <c r="C21" s="100" t="s">
        <v>233</v>
      </c>
      <c r="D21" s="109" t="s">
        <v>219</v>
      </c>
      <c r="E21" s="93">
        <f>'Форма для заполнения 01.02.21'!AN61</f>
        <v>0</v>
      </c>
      <c r="F21" s="101">
        <v>630</v>
      </c>
      <c r="G21" s="102">
        <f t="shared" si="3"/>
        <v>0</v>
      </c>
      <c r="H21" s="103">
        <f t="shared" si="1"/>
        <v>0</v>
      </c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</row>
    <row r="22" spans="1:21" ht="16.5" customHeight="1" x14ac:dyDescent="0.2">
      <c r="A22" s="91">
        <v>20</v>
      </c>
      <c r="B22" s="92" t="str">
        <f>'Форма для заполнения 01.02.21'!AJ62</f>
        <v>Профиль 2-х стор. со стяжкой  (горизонт)</v>
      </c>
      <c r="C22" s="100" t="s">
        <v>234</v>
      </c>
      <c r="D22" s="109" t="s">
        <v>219</v>
      </c>
      <c r="E22" s="93">
        <f>'Форма для заполнения 01.02.21'!AN62</f>
        <v>0</v>
      </c>
      <c r="F22" s="101">
        <v>960</v>
      </c>
      <c r="G22" s="102">
        <f t="shared" ref="G22" si="9">E22*F22</f>
        <v>0</v>
      </c>
      <c r="H22" s="103">
        <f t="shared" si="1"/>
        <v>0</v>
      </c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</row>
    <row r="23" spans="1:21" ht="16.5" customHeight="1" x14ac:dyDescent="0.2">
      <c r="A23" s="91">
        <v>21</v>
      </c>
      <c r="B23" s="94" t="str">
        <f>'Форма для заполнения 01.02.21'!AJ52</f>
        <v>Уплотнитель 4мм</v>
      </c>
      <c r="C23" s="100" t="s">
        <v>198</v>
      </c>
      <c r="D23" s="109" t="s">
        <v>199</v>
      </c>
      <c r="E23" s="93">
        <f>'Форма для заполнения 01.02.21'!AN52</f>
        <v>18.72</v>
      </c>
      <c r="F23" s="101">
        <v>12.91</v>
      </c>
      <c r="G23" s="102">
        <f t="shared" si="3"/>
        <v>241.67519999999999</v>
      </c>
      <c r="H23" s="103">
        <f t="shared" si="1"/>
        <v>483.35039999999998</v>
      </c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</row>
    <row r="24" spans="1:21" ht="16.5" customHeight="1" x14ac:dyDescent="0.2">
      <c r="A24" s="91">
        <v>22</v>
      </c>
      <c r="B24" s="92" t="str">
        <f>'Форма для заполнения 01.02.21'!AJ50</f>
        <v>Шлегель</v>
      </c>
      <c r="C24" s="100" t="s">
        <v>227</v>
      </c>
      <c r="D24" s="109" t="s">
        <v>199</v>
      </c>
      <c r="E24" s="93">
        <f>'Форма для заполнения 01.02.21'!AN50</f>
        <v>30</v>
      </c>
      <c r="F24" s="101">
        <v>8.82</v>
      </c>
      <c r="G24" s="102">
        <f t="shared" si="3"/>
        <v>264.60000000000002</v>
      </c>
      <c r="H24" s="103">
        <f t="shared" si="1"/>
        <v>529.20000000000005</v>
      </c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</row>
    <row r="25" spans="1:21" ht="16.5" customHeight="1" x14ac:dyDescent="0.2">
      <c r="A25" s="91">
        <v>23</v>
      </c>
      <c r="B25" s="92" t="str">
        <f>'Форма для заполнения 01.02.21'!AJ53</f>
        <v xml:space="preserve">Комплект роликов </v>
      </c>
      <c r="C25" s="100" t="s">
        <v>226</v>
      </c>
      <c r="D25" s="109" t="s">
        <v>219</v>
      </c>
      <c r="E25" s="93">
        <f>'Форма для заполнения 01.02.21'!AN53</f>
        <v>3</v>
      </c>
      <c r="F25" s="101">
        <v>142</v>
      </c>
      <c r="G25" s="102">
        <f t="shared" si="3"/>
        <v>426</v>
      </c>
      <c r="H25" s="103">
        <f t="shared" si="1"/>
        <v>852</v>
      </c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</row>
    <row r="26" spans="1:21" ht="16.5" customHeight="1" x14ac:dyDescent="0.2">
      <c r="A26" s="91">
        <v>24</v>
      </c>
      <c r="B26" s="92" t="s">
        <v>200</v>
      </c>
      <c r="C26" s="100" t="s">
        <v>200</v>
      </c>
      <c r="D26" s="109" t="s">
        <v>219</v>
      </c>
      <c r="E26" s="93">
        <f>'Форма для заполнения 01.02.21'!E29:F29*4</f>
        <v>12</v>
      </c>
      <c r="F26" s="101">
        <v>7.4</v>
      </c>
      <c r="G26" s="102">
        <f t="shared" si="3"/>
        <v>88.800000000000011</v>
      </c>
      <c r="H26" s="103">
        <f t="shared" si="1"/>
        <v>177.60000000000002</v>
      </c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</row>
    <row r="27" spans="1:21" ht="16.5" customHeight="1" x14ac:dyDescent="0.2">
      <c r="A27" s="91">
        <v>25</v>
      </c>
      <c r="B27" s="92" t="str">
        <f>'Форма для заполнения 01.02.21'!AJ54</f>
        <v xml:space="preserve">Стопор металлический </v>
      </c>
      <c r="C27" s="100" t="s">
        <v>201</v>
      </c>
      <c r="D27" s="109" t="s">
        <v>219</v>
      </c>
      <c r="E27" s="93">
        <f>'Форма для заполнения 01.02.21'!AN54</f>
        <v>6</v>
      </c>
      <c r="F27" s="101">
        <v>5.2</v>
      </c>
      <c r="G27" s="102">
        <f t="shared" ref="G27" si="10">E27*F27</f>
        <v>31.200000000000003</v>
      </c>
      <c r="H27" s="103">
        <f t="shared" si="1"/>
        <v>62.400000000000006</v>
      </c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</row>
    <row r="28" spans="1:21" ht="16.5" customHeight="1" x14ac:dyDescent="0.2">
      <c r="A28" s="91">
        <v>26</v>
      </c>
      <c r="B28" s="92" t="str">
        <f>'Форма для заполнения 01.02.21'!AJ63</f>
        <v>Фурнитура</v>
      </c>
      <c r="C28" s="100"/>
      <c r="D28" s="109" t="s">
        <v>225</v>
      </c>
      <c r="E28" s="93">
        <f>'Форма для заполнения 01.02.21'!AO63</f>
        <v>37</v>
      </c>
      <c r="F28" s="101">
        <v>20</v>
      </c>
      <c r="G28" s="102">
        <f t="shared" si="3"/>
        <v>740</v>
      </c>
      <c r="H28" s="103">
        <f t="shared" si="1"/>
        <v>1480</v>
      </c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</row>
    <row r="29" spans="1:21" ht="16.5" customHeight="1" x14ac:dyDescent="0.2">
      <c r="A29" s="91">
        <v>27</v>
      </c>
      <c r="B29" s="92" t="str">
        <f>'Форма для заполнения 01.02.21'!AJ64</f>
        <v>Гофрокартон</v>
      </c>
      <c r="C29" s="100"/>
      <c r="D29" s="109" t="s">
        <v>219</v>
      </c>
      <c r="E29" s="93">
        <f>E3/2.5</f>
        <v>10.316279999999999</v>
      </c>
      <c r="F29" s="101">
        <v>60</v>
      </c>
      <c r="G29" s="102">
        <f t="shared" si="3"/>
        <v>618.97679999999991</v>
      </c>
      <c r="H29" s="103">
        <f t="shared" si="1"/>
        <v>1237.9535999999998</v>
      </c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</row>
    <row r="30" spans="1:21" ht="16.5" customHeight="1" x14ac:dyDescent="0.2">
      <c r="A30" s="155" t="s">
        <v>205</v>
      </c>
      <c r="B30" s="156"/>
      <c r="C30" s="156"/>
      <c r="D30" s="156"/>
      <c r="E30" s="157"/>
      <c r="F30" s="95"/>
      <c r="G30" s="96">
        <f>SUM(G3:G29)</f>
        <v>28323.7556</v>
      </c>
      <c r="H30" s="96">
        <f>CEILING(SUM(H3:H29),500)</f>
        <v>57000</v>
      </c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</row>
    <row r="31" spans="1:21" ht="18" x14ac:dyDescent="0.2">
      <c r="F31" s="153" t="s">
        <v>206</v>
      </c>
      <c r="G31" s="153"/>
      <c r="H31" s="103">
        <f>CEILING(H30,100)</f>
        <v>57000</v>
      </c>
    </row>
    <row r="32" spans="1:21" ht="18" x14ac:dyDescent="0.2">
      <c r="F32" s="153" t="s">
        <v>207</v>
      </c>
      <c r="G32" s="153"/>
      <c r="H32" s="103">
        <v>1500</v>
      </c>
    </row>
    <row r="33" spans="6:8" ht="18" x14ac:dyDescent="0.2">
      <c r="F33" s="153" t="s">
        <v>208</v>
      </c>
      <c r="G33" s="153"/>
      <c r="H33" s="103">
        <v>1500</v>
      </c>
    </row>
    <row r="34" spans="6:8" ht="18" x14ac:dyDescent="0.2">
      <c r="F34" s="153" t="s">
        <v>209</v>
      </c>
      <c r="G34" s="153"/>
      <c r="H34" s="103">
        <f>H30*0.1</f>
        <v>5700</v>
      </c>
    </row>
    <row r="35" spans="6:8" ht="18" x14ac:dyDescent="0.2">
      <c r="F35" s="154" t="s">
        <v>205</v>
      </c>
      <c r="G35" s="154"/>
      <c r="H35" s="104">
        <f>CEILING(SUM(H31:H34),1000)</f>
        <v>66000</v>
      </c>
    </row>
  </sheetData>
  <sheetProtection password="CD95" sheet="1" objects="1" scenarios="1"/>
  <mergeCells count="7">
    <mergeCell ref="F34:G34"/>
    <mergeCell ref="F35:G35"/>
    <mergeCell ref="A30:E30"/>
    <mergeCell ref="A1:F1"/>
    <mergeCell ref="F31:G31"/>
    <mergeCell ref="F32:G32"/>
    <mergeCell ref="F33:G33"/>
  </mergeCells>
  <pageMargins left="0.70866141732283472" right="0.11811023622047245" top="0.15748031496062992" bottom="0.15748031496062992" header="0.31496062992125984" footer="0.31496062992125984"/>
  <pageSetup paperSize="9" scale="9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51"/>
  <sheetViews>
    <sheetView tabSelected="1" topLeftCell="A16" zoomScale="115" zoomScaleNormal="115" zoomScaleSheetLayoutView="85" zoomScalePageLayoutView="70" workbookViewId="0">
      <selection activeCell="Q31" sqref="Q31:CG31"/>
    </sheetView>
  </sheetViews>
  <sheetFormatPr defaultColWidth="8.5703125" defaultRowHeight="16.5" x14ac:dyDescent="0.2"/>
  <cols>
    <col min="1" max="136" width="1.42578125" style="1" customWidth="1"/>
    <col min="137" max="16384" width="8.5703125" style="1"/>
  </cols>
  <sheetData>
    <row r="1" spans="1:102" ht="20.100000000000001" customHeight="1" thickBot="1" x14ac:dyDescent="0.25">
      <c r="BB1" s="219" t="s">
        <v>0</v>
      </c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1"/>
    </row>
    <row r="2" spans="1:102" ht="20.100000000000001" customHeight="1" x14ac:dyDescent="0.25">
      <c r="BB2" s="222" t="s">
        <v>1</v>
      </c>
      <c r="BC2" s="223"/>
      <c r="BD2" s="223"/>
      <c r="BE2" s="223"/>
      <c r="BF2" s="223"/>
      <c r="BG2" s="223"/>
      <c r="BH2" s="223"/>
      <c r="BI2" s="223"/>
      <c r="BJ2" s="224"/>
      <c r="BK2" s="225" t="s">
        <v>183</v>
      </c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6"/>
    </row>
    <row r="3" spans="1:102" ht="20.100000000000001" customHeight="1" x14ac:dyDescent="0.25">
      <c r="BB3" s="227" t="s">
        <v>2</v>
      </c>
      <c r="BC3" s="228"/>
      <c r="BD3" s="228"/>
      <c r="BE3" s="228"/>
      <c r="BF3" s="228"/>
      <c r="BG3" s="228"/>
      <c r="BH3" s="228"/>
      <c r="BI3" s="228"/>
      <c r="BJ3" s="229"/>
      <c r="BK3" s="230" t="s">
        <v>183</v>
      </c>
      <c r="BL3" s="230"/>
      <c r="BM3" s="230"/>
      <c r="BN3" s="230"/>
      <c r="BO3" s="230"/>
      <c r="BP3" s="230"/>
      <c r="BQ3" s="230"/>
      <c r="BR3" s="230"/>
      <c r="BS3" s="230"/>
      <c r="BT3" s="230"/>
      <c r="BU3" s="230"/>
      <c r="BV3" s="230"/>
      <c r="BW3" s="230"/>
      <c r="BX3" s="230"/>
      <c r="BY3" s="230"/>
      <c r="BZ3" s="230"/>
      <c r="CA3" s="230"/>
      <c r="CB3" s="230"/>
      <c r="CC3" s="230"/>
      <c r="CD3" s="231"/>
    </row>
    <row r="4" spans="1:102" ht="20.100000000000001" customHeight="1" x14ac:dyDescent="0.25">
      <c r="BB4" s="232" t="s">
        <v>3</v>
      </c>
      <c r="BC4" s="233"/>
      <c r="BD4" s="233"/>
      <c r="BE4" s="233"/>
      <c r="BF4" s="233"/>
      <c r="BG4" s="233"/>
      <c r="BH4" s="233"/>
      <c r="BI4" s="233"/>
      <c r="BJ4" s="234"/>
      <c r="BK4" s="230"/>
      <c r="BL4" s="230"/>
      <c r="BM4" s="230"/>
      <c r="BN4" s="230"/>
      <c r="BO4" s="230"/>
      <c r="BP4" s="230"/>
      <c r="BQ4" s="230"/>
      <c r="BR4" s="230"/>
      <c r="BS4" s="230"/>
      <c r="BT4" s="230"/>
      <c r="BU4" s="230"/>
      <c r="BV4" s="230"/>
      <c r="BW4" s="230"/>
      <c r="BX4" s="230"/>
      <c r="BY4" s="230"/>
      <c r="BZ4" s="230"/>
      <c r="CA4" s="230"/>
      <c r="CB4" s="230"/>
      <c r="CC4" s="230"/>
      <c r="CD4" s="231"/>
    </row>
    <row r="5" spans="1:102" ht="20.100000000000001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2"/>
      <c r="BB5" s="235" t="s">
        <v>4</v>
      </c>
      <c r="BC5" s="236"/>
      <c r="BD5" s="236"/>
      <c r="BE5" s="236"/>
      <c r="BF5" s="236"/>
      <c r="BG5" s="236"/>
      <c r="BH5" s="236"/>
      <c r="BI5" s="236"/>
      <c r="BJ5" s="237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9"/>
    </row>
    <row r="6" spans="1:102" ht="20.100000000000001" customHeight="1" thickBot="1" x14ac:dyDescent="0.3">
      <c r="A6" s="194" t="s">
        <v>5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BB6" s="240" t="s">
        <v>6</v>
      </c>
      <c r="BC6" s="241"/>
      <c r="BD6" s="241"/>
      <c r="BE6" s="241"/>
      <c r="BF6" s="241"/>
      <c r="BG6" s="241"/>
      <c r="BH6" s="241"/>
      <c r="BI6" s="241"/>
      <c r="BJ6" s="242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4"/>
    </row>
    <row r="7" spans="1:102" ht="20.100000000000001" customHeight="1" thickBot="1" x14ac:dyDescent="0.3">
      <c r="A7" s="194" t="s">
        <v>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BB7" s="245" t="s">
        <v>8</v>
      </c>
      <c r="BC7" s="246"/>
      <c r="BD7" s="246"/>
      <c r="BE7" s="246"/>
      <c r="BF7" s="246"/>
      <c r="BG7" s="246"/>
      <c r="BH7" s="246"/>
      <c r="BI7" s="246"/>
      <c r="BJ7" s="247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9"/>
    </row>
    <row r="8" spans="1:102" ht="20.100000000000001" customHeight="1" x14ac:dyDescent="0.2">
      <c r="A8" s="194" t="s">
        <v>9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</row>
    <row r="9" spans="1:102" ht="9.75" customHeight="1" x14ac:dyDescent="0.2"/>
    <row r="10" spans="1:102" ht="25.5" x14ac:dyDescent="0.2">
      <c r="A10" s="250" t="s">
        <v>89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</row>
    <row r="11" spans="1:102" ht="3" customHeight="1" x14ac:dyDescent="0.2"/>
    <row r="12" spans="1:102" s="13" customFormat="1" ht="15.75" x14ac:dyDescent="0.2">
      <c r="A12" s="193" t="s">
        <v>90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</row>
    <row r="13" spans="1:102" ht="27" customHeight="1" thickBot="1" x14ac:dyDescent="0.25"/>
    <row r="14" spans="1:102" ht="195" customHeight="1" thickBot="1" x14ac:dyDescent="0.25">
      <c r="A14" s="164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6"/>
      <c r="U14" s="164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6"/>
      <c r="AP14" s="164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6"/>
      <c r="BK14" s="164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6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</row>
    <row r="15" spans="1:102" x14ac:dyDescent="0.2"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</row>
    <row r="16" spans="1:102" ht="5.25" customHeight="1" thickBot="1" x14ac:dyDescent="0.25"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</row>
    <row r="17" spans="1:102" s="12" customFormat="1" ht="16.5" customHeight="1" thickTop="1" thickBot="1" x14ac:dyDescent="0.3">
      <c r="A17" s="175" t="s">
        <v>12</v>
      </c>
      <c r="B17" s="175"/>
      <c r="C17" s="175"/>
      <c r="D17" s="175"/>
      <c r="E17" s="175"/>
      <c r="F17" s="176"/>
      <c r="G17" s="197"/>
      <c r="H17" s="198"/>
      <c r="I17" s="198"/>
      <c r="J17" s="198"/>
      <c r="K17" s="198"/>
      <c r="L17" s="199"/>
      <c r="M17" s="203" t="s">
        <v>13</v>
      </c>
      <c r="N17" s="204"/>
      <c r="O17" s="204"/>
      <c r="P17" s="11"/>
      <c r="Q17" s="175" t="s">
        <v>14</v>
      </c>
      <c r="R17" s="175"/>
      <c r="S17" s="175"/>
      <c r="T17" s="175"/>
      <c r="U17" s="175"/>
      <c r="V17" s="176"/>
      <c r="W17" s="197"/>
      <c r="X17" s="198"/>
      <c r="Y17" s="198"/>
      <c r="Z17" s="198"/>
      <c r="AA17" s="198"/>
      <c r="AB17" s="199"/>
      <c r="AC17" s="203" t="s">
        <v>13</v>
      </c>
      <c r="AD17" s="204"/>
      <c r="AE17" s="204"/>
      <c r="AG17" s="175" t="s">
        <v>15</v>
      </c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6"/>
      <c r="AT17" s="197"/>
      <c r="AU17" s="198"/>
      <c r="AV17" s="198"/>
      <c r="AW17" s="198"/>
      <c r="AX17" s="198"/>
      <c r="AY17" s="199"/>
      <c r="AZ17" s="203" t="s">
        <v>16</v>
      </c>
      <c r="BA17" s="204"/>
      <c r="BB17" s="204"/>
      <c r="BD17" s="167" t="s">
        <v>17</v>
      </c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9"/>
      <c r="BP17" s="17"/>
      <c r="BQ17" s="8"/>
      <c r="BR17" s="7"/>
      <c r="BT17" s="168" t="s">
        <v>18</v>
      </c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K17" s="18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18"/>
    </row>
    <row r="18" spans="1:102" s="12" customFormat="1" ht="16.5" customHeight="1" thickTop="1" thickBot="1" x14ac:dyDescent="0.25">
      <c r="A18" s="195" t="s">
        <v>19</v>
      </c>
      <c r="B18" s="195"/>
      <c r="C18" s="195"/>
      <c r="D18" s="195"/>
      <c r="E18" s="195"/>
      <c r="F18" s="196"/>
      <c r="G18" s="200"/>
      <c r="H18" s="201"/>
      <c r="I18" s="201"/>
      <c r="J18" s="201"/>
      <c r="K18" s="201"/>
      <c r="L18" s="202"/>
      <c r="M18" s="203"/>
      <c r="N18" s="204"/>
      <c r="O18" s="204"/>
      <c r="P18" s="11"/>
      <c r="Q18" s="195" t="s">
        <v>19</v>
      </c>
      <c r="R18" s="195"/>
      <c r="S18" s="195"/>
      <c r="T18" s="195"/>
      <c r="U18" s="195"/>
      <c r="V18" s="196"/>
      <c r="W18" s="200"/>
      <c r="X18" s="201"/>
      <c r="Y18" s="201"/>
      <c r="Z18" s="201"/>
      <c r="AA18" s="201"/>
      <c r="AB18" s="202"/>
      <c r="AC18" s="203"/>
      <c r="AD18" s="204"/>
      <c r="AE18" s="204"/>
      <c r="AG18" s="195" t="s">
        <v>20</v>
      </c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6"/>
      <c r="AT18" s="200"/>
      <c r="AU18" s="201"/>
      <c r="AV18" s="201"/>
      <c r="AW18" s="201"/>
      <c r="AX18" s="201"/>
      <c r="AY18" s="202"/>
      <c r="AZ18" s="203"/>
      <c r="BA18" s="204"/>
      <c r="BB18" s="204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9"/>
      <c r="BP18" s="17"/>
      <c r="BQ18" s="8"/>
      <c r="BR18" s="7"/>
      <c r="BT18" s="168" t="s">
        <v>21</v>
      </c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K18" s="18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18"/>
    </row>
    <row r="19" spans="1:102" ht="16.5" customHeight="1" thickTop="1" x14ac:dyDescent="0.2"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</row>
    <row r="20" spans="1:102" ht="16.5" customHeight="1" x14ac:dyDescent="0.2">
      <c r="A20" s="211" t="s">
        <v>26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183" t="s">
        <v>27</v>
      </c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5" t="s">
        <v>28</v>
      </c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 t="s">
        <v>29</v>
      </c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 t="s">
        <v>30</v>
      </c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205"/>
      <c r="CC20" s="205"/>
      <c r="CD20" s="205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</row>
    <row r="21" spans="1:102" ht="129.75" customHeight="1" x14ac:dyDescent="0.2">
      <c r="A21" s="211"/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161" t="s">
        <v>31</v>
      </c>
      <c r="R21" s="162"/>
      <c r="S21" s="163"/>
      <c r="T21" s="161" t="s">
        <v>32</v>
      </c>
      <c r="U21" s="162"/>
      <c r="V21" s="163"/>
      <c r="W21" s="161" t="s">
        <v>33</v>
      </c>
      <c r="X21" s="162"/>
      <c r="Y21" s="163"/>
      <c r="Z21" s="161" t="s">
        <v>34</v>
      </c>
      <c r="AA21" s="162"/>
      <c r="AB21" s="163"/>
      <c r="AC21" s="161" t="s">
        <v>35</v>
      </c>
      <c r="AD21" s="162"/>
      <c r="AE21" s="163"/>
      <c r="AF21" s="161" t="s">
        <v>36</v>
      </c>
      <c r="AG21" s="162"/>
      <c r="AH21" s="163"/>
      <c r="AI21" s="161" t="s">
        <v>37</v>
      </c>
      <c r="AJ21" s="162"/>
      <c r="AK21" s="163"/>
      <c r="AL21" s="161" t="s">
        <v>38</v>
      </c>
      <c r="AM21" s="162"/>
      <c r="AN21" s="163"/>
      <c r="AO21" s="161" t="s">
        <v>39</v>
      </c>
      <c r="AP21" s="162"/>
      <c r="AQ21" s="163"/>
      <c r="AR21" s="161" t="s">
        <v>40</v>
      </c>
      <c r="AS21" s="162"/>
      <c r="AT21" s="163"/>
      <c r="AU21" s="161" t="s">
        <v>41</v>
      </c>
      <c r="AV21" s="162"/>
      <c r="AW21" s="163"/>
      <c r="AX21" s="161" t="s">
        <v>42</v>
      </c>
      <c r="AY21" s="162"/>
      <c r="AZ21" s="163"/>
      <c r="BA21" s="161" t="s">
        <v>43</v>
      </c>
      <c r="BB21" s="162"/>
      <c r="BC21" s="163"/>
      <c r="BD21" s="161" t="s">
        <v>44</v>
      </c>
      <c r="BE21" s="162"/>
      <c r="BF21" s="163"/>
      <c r="BG21" s="161" t="s">
        <v>45</v>
      </c>
      <c r="BH21" s="162"/>
      <c r="BI21" s="163"/>
      <c r="BJ21" s="161" t="s">
        <v>46</v>
      </c>
      <c r="BK21" s="162"/>
      <c r="BL21" s="163"/>
      <c r="BM21" s="161" t="s">
        <v>47</v>
      </c>
      <c r="BN21" s="162"/>
      <c r="BO21" s="163"/>
      <c r="BP21" s="161" t="s">
        <v>48</v>
      </c>
      <c r="BQ21" s="162"/>
      <c r="BR21" s="163"/>
      <c r="BS21" s="161" t="s">
        <v>49</v>
      </c>
      <c r="BT21" s="162"/>
      <c r="BU21" s="163"/>
      <c r="BV21" s="161" t="s">
        <v>50</v>
      </c>
      <c r="BW21" s="162"/>
      <c r="BX21" s="163"/>
      <c r="BY21" s="161" t="s">
        <v>51</v>
      </c>
      <c r="BZ21" s="162"/>
      <c r="CA21" s="163"/>
      <c r="CB21" s="161" t="s">
        <v>52</v>
      </c>
      <c r="CC21" s="162"/>
      <c r="CD21" s="163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</row>
    <row r="22" spans="1:102" s="23" customFormat="1" ht="6.75" customHeight="1" thickBo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</row>
    <row r="23" spans="1:102" ht="16.5" customHeight="1" thickTop="1" thickBot="1" x14ac:dyDescent="0.25">
      <c r="A23" s="189" t="s">
        <v>54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1"/>
      <c r="P23" s="4"/>
      <c r="Q23" s="17"/>
      <c r="R23" s="8"/>
      <c r="S23" s="7"/>
      <c r="T23" s="17"/>
      <c r="U23" s="8"/>
      <c r="V23" s="7"/>
      <c r="W23" s="17"/>
      <c r="X23" s="8"/>
      <c r="Y23" s="7"/>
      <c r="Z23" s="17"/>
      <c r="AA23" s="8"/>
      <c r="AB23" s="7"/>
      <c r="AC23" s="17"/>
      <c r="AD23" s="8"/>
      <c r="AE23" s="7"/>
      <c r="AF23" s="17"/>
      <c r="AG23" s="8"/>
      <c r="AH23" s="7"/>
      <c r="AI23" s="17"/>
      <c r="AJ23" s="8"/>
      <c r="AK23" s="7"/>
      <c r="AL23" s="17"/>
      <c r="AM23" s="8"/>
      <c r="AN23" s="7"/>
      <c r="AO23" s="17"/>
      <c r="AP23" s="8"/>
      <c r="AQ23" s="7"/>
      <c r="AR23" s="17"/>
      <c r="AS23" s="8"/>
      <c r="AT23" s="7"/>
      <c r="AU23" s="17"/>
      <c r="AV23" s="8"/>
      <c r="AW23" s="7"/>
      <c r="AX23" s="17"/>
      <c r="AY23" s="8"/>
      <c r="AZ23" s="7"/>
      <c r="BA23" s="17"/>
      <c r="BB23" s="8"/>
      <c r="BC23" s="7"/>
      <c r="BD23" s="17"/>
      <c r="BE23" s="8"/>
      <c r="BF23" s="7"/>
      <c r="BG23" s="17"/>
      <c r="BH23" s="8"/>
      <c r="BI23" s="7"/>
      <c r="BJ23" s="17"/>
      <c r="BK23" s="8"/>
      <c r="BL23" s="7"/>
      <c r="BM23" s="17"/>
      <c r="BN23" s="8"/>
      <c r="BO23" s="7"/>
      <c r="BP23" s="17"/>
      <c r="BQ23" s="8"/>
      <c r="BR23" s="7"/>
      <c r="BS23" s="17"/>
      <c r="BT23" s="8"/>
      <c r="BU23" s="7"/>
      <c r="BV23" s="17"/>
      <c r="BW23" s="8"/>
      <c r="BX23" s="7"/>
      <c r="BY23" s="17"/>
      <c r="BZ23" s="8"/>
      <c r="CA23" s="7"/>
      <c r="CB23" s="17"/>
      <c r="CC23" s="8"/>
      <c r="CD23" s="7"/>
    </row>
    <row r="24" spans="1:102" ht="5.25" customHeight="1" thickTop="1" thickBo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5"/>
      <c r="S24" s="2"/>
    </row>
    <row r="25" spans="1:102" ht="16.5" customHeight="1" thickTop="1" thickBot="1" x14ac:dyDescent="0.25">
      <c r="A25" s="189" t="s">
        <v>55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1"/>
      <c r="P25" s="4"/>
      <c r="Q25" s="17"/>
      <c r="R25" s="8"/>
      <c r="S25" s="7"/>
      <c r="T25" s="17"/>
      <c r="U25" s="8"/>
      <c r="V25" s="7"/>
      <c r="W25" s="17"/>
      <c r="X25" s="8"/>
      <c r="Y25" s="7"/>
      <c r="Z25" s="17"/>
      <c r="AA25" s="8"/>
      <c r="AB25" s="7"/>
      <c r="AC25" s="17"/>
      <c r="AD25" s="8"/>
      <c r="AE25" s="7"/>
      <c r="AF25" s="17"/>
      <c r="AG25" s="8"/>
      <c r="AH25" s="7"/>
      <c r="AI25" s="17"/>
      <c r="AJ25" s="8"/>
      <c r="AK25" s="7"/>
      <c r="AL25" s="17"/>
      <c r="AM25" s="8"/>
      <c r="AN25" s="7"/>
      <c r="AO25" s="17"/>
      <c r="AP25" s="8"/>
      <c r="AQ25" s="7"/>
      <c r="AR25" s="17"/>
      <c r="AS25" s="8"/>
      <c r="AT25" s="7"/>
      <c r="AU25" s="17"/>
      <c r="AV25" s="8"/>
      <c r="AW25" s="7"/>
      <c r="AX25" s="17"/>
      <c r="AY25" s="8"/>
      <c r="AZ25" s="7"/>
      <c r="BA25" s="17"/>
      <c r="BB25" s="8"/>
      <c r="BC25" s="7"/>
      <c r="BD25" s="17"/>
      <c r="BE25" s="8"/>
      <c r="BF25" s="7"/>
      <c r="BG25" s="17"/>
      <c r="BH25" s="8"/>
      <c r="BI25" s="7"/>
      <c r="BJ25" s="17"/>
      <c r="BK25" s="8"/>
      <c r="BL25" s="7"/>
      <c r="BM25" s="17"/>
      <c r="BN25" s="8"/>
      <c r="BO25" s="7"/>
      <c r="BP25" s="17"/>
      <c r="BQ25" s="8"/>
      <c r="BR25" s="7"/>
      <c r="BS25" s="17"/>
      <c r="BT25" s="8"/>
      <c r="BU25" s="7"/>
      <c r="BV25" s="17"/>
      <c r="BW25" s="8"/>
      <c r="BX25" s="7"/>
      <c r="BY25" s="17"/>
      <c r="BZ25" s="8"/>
      <c r="CA25" s="7"/>
      <c r="CB25" s="17"/>
      <c r="CC25" s="8"/>
      <c r="CD25" s="7"/>
    </row>
    <row r="26" spans="1:102" ht="5.25" customHeight="1" thickTop="1" thickBo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02" ht="16.5" customHeight="1" thickTop="1" thickBot="1" x14ac:dyDescent="0.25">
      <c r="A27" s="189" t="s">
        <v>56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1"/>
      <c r="P27" s="4"/>
      <c r="Q27" s="17"/>
      <c r="R27" s="8"/>
      <c r="S27" s="7"/>
      <c r="T27" s="17"/>
      <c r="U27" s="8"/>
      <c r="V27" s="7"/>
      <c r="W27" s="17"/>
      <c r="X27" s="8"/>
      <c r="Y27" s="7"/>
      <c r="Z27" s="17"/>
      <c r="AA27" s="8"/>
      <c r="AB27" s="7"/>
      <c r="AC27" s="17"/>
      <c r="AD27" s="8"/>
      <c r="AE27" s="7"/>
      <c r="AF27" s="17"/>
      <c r="AG27" s="8"/>
      <c r="AH27" s="7"/>
      <c r="AI27" s="17"/>
      <c r="AJ27" s="8"/>
      <c r="AK27" s="7"/>
      <c r="AL27" s="17"/>
      <c r="AM27" s="8"/>
      <c r="AN27" s="7"/>
      <c r="AO27" s="17"/>
      <c r="AP27" s="8"/>
      <c r="AQ27" s="7"/>
      <c r="AR27" s="17"/>
      <c r="AS27" s="8"/>
      <c r="AT27" s="7"/>
      <c r="AU27" s="17"/>
      <c r="AV27" s="8"/>
      <c r="AW27" s="7"/>
      <c r="AX27" s="17"/>
      <c r="AY27" s="8"/>
      <c r="AZ27" s="7"/>
      <c r="BA27" s="17"/>
      <c r="BB27" s="8"/>
      <c r="BC27" s="7"/>
      <c r="BD27" s="17"/>
      <c r="BE27" s="8"/>
      <c r="BF27" s="7"/>
      <c r="BG27" s="17"/>
      <c r="BH27" s="8"/>
      <c r="BI27" s="7"/>
      <c r="BJ27" s="17"/>
      <c r="BK27" s="8"/>
      <c r="BL27" s="7"/>
      <c r="BM27" s="17"/>
      <c r="BN27" s="8"/>
      <c r="BO27" s="7"/>
      <c r="BP27" s="17"/>
      <c r="BQ27" s="8"/>
      <c r="BR27" s="7"/>
      <c r="BS27" s="17"/>
      <c r="BT27" s="8"/>
      <c r="BU27" s="7"/>
      <c r="BV27" s="17"/>
      <c r="BW27" s="8"/>
      <c r="BX27" s="7"/>
      <c r="BY27" s="17"/>
      <c r="BZ27" s="8"/>
      <c r="CA27" s="7"/>
      <c r="CB27" s="17"/>
      <c r="CC27" s="8"/>
      <c r="CD27" s="7"/>
    </row>
    <row r="28" spans="1:102" ht="5.25" customHeight="1" thickTop="1" thickBo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02" ht="16.5" customHeight="1" thickTop="1" thickBot="1" x14ac:dyDescent="0.25">
      <c r="A29" s="189" t="s">
        <v>57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1"/>
      <c r="P29" s="4"/>
      <c r="Q29" s="17"/>
      <c r="R29" s="8"/>
      <c r="S29" s="7"/>
      <c r="T29" s="17"/>
      <c r="U29" s="8"/>
      <c r="V29" s="7"/>
      <c r="W29" s="17"/>
      <c r="X29" s="8"/>
      <c r="Y29" s="7"/>
      <c r="Z29" s="17"/>
      <c r="AA29" s="8"/>
      <c r="AB29" s="7"/>
      <c r="AC29" s="17"/>
      <c r="AD29" s="8"/>
      <c r="AE29" s="7"/>
      <c r="AF29" s="17"/>
      <c r="AG29" s="8"/>
      <c r="AH29" s="7"/>
      <c r="AI29" s="17"/>
      <c r="AJ29" s="8"/>
      <c r="AK29" s="7"/>
      <c r="AL29" s="17"/>
      <c r="AM29" s="8"/>
      <c r="AN29" s="7"/>
      <c r="AO29" s="17"/>
      <c r="AP29" s="8"/>
      <c r="AQ29" s="7"/>
      <c r="AR29" s="17"/>
      <c r="AS29" s="8"/>
      <c r="AT29" s="7"/>
      <c r="AU29" s="17"/>
      <c r="AV29" s="8"/>
      <c r="AW29" s="7"/>
      <c r="AX29" s="17"/>
      <c r="AY29" s="8"/>
      <c r="AZ29" s="7"/>
      <c r="BA29" s="17"/>
      <c r="BB29" s="8"/>
      <c r="BC29" s="7"/>
      <c r="BD29" s="17"/>
      <c r="BE29" s="8"/>
      <c r="BF29" s="7"/>
      <c r="BG29" s="17"/>
      <c r="BH29" s="8"/>
      <c r="BI29" s="7"/>
      <c r="BJ29" s="17"/>
      <c r="BK29" s="8"/>
      <c r="BL29" s="7"/>
      <c r="BM29" s="17"/>
      <c r="BN29" s="8"/>
      <c r="BO29" s="7"/>
      <c r="BP29" s="17"/>
      <c r="BQ29" s="8"/>
      <c r="BR29" s="7"/>
      <c r="BS29" s="17"/>
      <c r="BT29" s="8"/>
      <c r="BU29" s="7"/>
      <c r="BV29" s="17"/>
      <c r="BW29" s="8"/>
      <c r="BX29" s="7"/>
      <c r="BY29" s="17"/>
      <c r="BZ29" s="8"/>
      <c r="CA29" s="7"/>
      <c r="CB29" s="17"/>
      <c r="CC29" s="8"/>
      <c r="CD29" s="7"/>
    </row>
    <row r="30" spans="1:102" ht="5.25" customHeight="1" thickTop="1" thickBo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02" ht="18" thickTop="1" thickBot="1" x14ac:dyDescent="0.25">
      <c r="A31" s="189" t="s">
        <v>58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1"/>
      <c r="P31" s="4"/>
      <c r="Q31" s="17"/>
      <c r="R31" s="8"/>
      <c r="S31" s="7"/>
      <c r="T31" s="17"/>
      <c r="U31" s="8"/>
      <c r="V31" s="7"/>
      <c r="W31" s="17"/>
      <c r="X31" s="8"/>
      <c r="Y31" s="7"/>
      <c r="Z31" s="17"/>
      <c r="AA31" s="8"/>
      <c r="AB31" s="7"/>
      <c r="AC31" s="17"/>
      <c r="AD31" s="8"/>
      <c r="AE31" s="7"/>
      <c r="AF31" s="17"/>
      <c r="AG31" s="8"/>
      <c r="AH31" s="7"/>
      <c r="AI31" s="17"/>
      <c r="AJ31" s="8"/>
      <c r="AK31" s="7"/>
      <c r="AL31" s="17"/>
      <c r="AM31" s="8"/>
      <c r="AN31" s="7"/>
      <c r="AO31" s="17"/>
      <c r="AP31" s="8"/>
      <c r="AQ31" s="7"/>
      <c r="AR31" s="17"/>
      <c r="AS31" s="8"/>
      <c r="AT31" s="7"/>
      <c r="AU31" s="17"/>
      <c r="AV31" s="8"/>
      <c r="AW31" s="7"/>
      <c r="AX31" s="17"/>
      <c r="AY31" s="8"/>
      <c r="AZ31" s="7"/>
      <c r="BA31" s="17"/>
      <c r="BB31" s="8"/>
      <c r="BC31" s="7"/>
      <c r="BD31" s="17"/>
      <c r="BE31" s="8"/>
      <c r="BF31" s="7"/>
      <c r="BG31" s="17"/>
      <c r="BH31" s="8"/>
      <c r="BI31" s="7"/>
      <c r="BJ31" s="17"/>
      <c r="BK31" s="8"/>
      <c r="BL31" s="7"/>
      <c r="BM31" s="17"/>
      <c r="BN31" s="8"/>
      <c r="BO31" s="7"/>
      <c r="BP31" s="17"/>
      <c r="BQ31" s="8"/>
      <c r="BR31" s="7"/>
      <c r="BS31" s="17"/>
      <c r="BT31" s="8"/>
      <c r="BU31" s="7"/>
      <c r="BV31" s="17"/>
      <c r="BW31" s="8"/>
      <c r="BX31" s="7"/>
      <c r="BY31" s="17"/>
      <c r="BZ31" s="8"/>
      <c r="CA31" s="7"/>
      <c r="CB31" s="17"/>
      <c r="CC31" s="8"/>
      <c r="CD31" s="7"/>
    </row>
    <row r="32" spans="1:102" ht="12" customHeight="1" thickTop="1" x14ac:dyDescent="0.2"/>
    <row r="33" spans="2:82" s="13" customFormat="1" ht="16.5" customHeight="1" x14ac:dyDescent="0.2">
      <c r="B33" s="212" t="s">
        <v>59</v>
      </c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6" t="s">
        <v>60</v>
      </c>
      <c r="AA33" s="216"/>
      <c r="AB33" s="216"/>
      <c r="AC33" s="216"/>
      <c r="AD33" s="216"/>
      <c r="AE33" s="216" t="s">
        <v>61</v>
      </c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S33" s="212" t="s">
        <v>75</v>
      </c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186" t="s">
        <v>60</v>
      </c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8"/>
    </row>
    <row r="34" spans="2:82" s="13" customFormat="1" ht="16.5" customHeight="1" x14ac:dyDescent="0.2">
      <c r="B34" s="209" t="s">
        <v>63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51"/>
      <c r="AA34" s="251"/>
      <c r="AB34" s="251"/>
      <c r="AC34" s="251"/>
      <c r="AD34" s="251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S34" s="210" t="s">
        <v>77</v>
      </c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3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5"/>
    </row>
    <row r="35" spans="2:82" s="13" customFormat="1" ht="16.5" customHeight="1" x14ac:dyDescent="0.2">
      <c r="B35" s="209" t="s">
        <v>65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51"/>
      <c r="AA35" s="251"/>
      <c r="AB35" s="251"/>
      <c r="AC35" s="251"/>
      <c r="AD35" s="251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S35" s="210" t="s">
        <v>79</v>
      </c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3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5"/>
    </row>
    <row r="36" spans="2:82" s="13" customFormat="1" ht="16.5" customHeight="1" x14ac:dyDescent="0.2">
      <c r="B36" s="209" t="s">
        <v>67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51"/>
      <c r="AA36" s="251"/>
      <c r="AB36" s="251"/>
      <c r="AC36" s="251"/>
      <c r="AD36" s="251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S36" s="210" t="s">
        <v>81</v>
      </c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3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5"/>
    </row>
    <row r="37" spans="2:82" s="13" customFormat="1" ht="16.5" customHeight="1" x14ac:dyDescent="0.2">
      <c r="B37" s="209" t="s">
        <v>69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51"/>
      <c r="AA37" s="251"/>
      <c r="AB37" s="251"/>
      <c r="AC37" s="251"/>
      <c r="AD37" s="251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S37" s="210" t="s">
        <v>82</v>
      </c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3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5"/>
    </row>
    <row r="38" spans="2:82" s="13" customFormat="1" ht="16.5" customHeight="1" x14ac:dyDescent="0.2">
      <c r="B38" s="180" t="s">
        <v>71</v>
      </c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2"/>
      <c r="Z38" s="213"/>
      <c r="AA38" s="214"/>
      <c r="AB38" s="214"/>
      <c r="AC38" s="214"/>
      <c r="AD38" s="215"/>
      <c r="AE38" s="177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9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5"/>
      <c r="BR38" s="15"/>
      <c r="BS38" s="15"/>
      <c r="BT38" s="15"/>
      <c r="BU38" s="15"/>
      <c r="BV38" s="16"/>
      <c r="BW38" s="16"/>
      <c r="BX38" s="16"/>
      <c r="BY38" s="16"/>
      <c r="BZ38" s="16"/>
      <c r="CA38" s="16"/>
      <c r="CB38" s="16"/>
      <c r="CC38" s="16"/>
      <c r="CD38" s="16"/>
    </row>
    <row r="39" spans="2:82" s="13" customFormat="1" ht="16.5" customHeight="1" x14ac:dyDescent="0.2">
      <c r="B39" s="180" t="s">
        <v>73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2"/>
      <c r="Z39" s="213"/>
      <c r="AA39" s="214"/>
      <c r="AB39" s="214"/>
      <c r="AC39" s="214"/>
      <c r="AD39" s="215"/>
      <c r="AE39" s="177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9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5"/>
      <c r="BR39" s="15"/>
      <c r="BS39" s="15"/>
      <c r="BT39" s="15"/>
      <c r="BU39" s="15"/>
      <c r="BV39" s="16"/>
      <c r="BW39" s="16"/>
      <c r="BX39" s="16"/>
      <c r="BY39" s="16"/>
      <c r="BZ39" s="16"/>
      <c r="CA39" s="16"/>
      <c r="CB39" s="16"/>
      <c r="CC39" s="16"/>
      <c r="CD39" s="16"/>
    </row>
    <row r="40" spans="2:82" s="13" customFormat="1" ht="16.5" customHeight="1" thickBo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  <c r="AA40" s="15"/>
      <c r="AB40" s="15"/>
      <c r="AC40" s="15"/>
      <c r="AD40" s="15"/>
      <c r="AE40" s="16"/>
      <c r="AF40" s="16"/>
      <c r="AG40" s="16"/>
      <c r="AH40" s="16"/>
      <c r="AI40" s="16"/>
      <c r="AJ40" s="16"/>
      <c r="AK40" s="16"/>
      <c r="AL40" s="16"/>
      <c r="AM40" s="16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5"/>
      <c r="BR40" s="15"/>
      <c r="BS40" s="15"/>
      <c r="BT40" s="15"/>
      <c r="BU40" s="15"/>
      <c r="BV40" s="16"/>
      <c r="BW40" s="16"/>
      <c r="BX40" s="16"/>
      <c r="BY40" s="16"/>
      <c r="BZ40" s="16"/>
      <c r="CA40" s="16"/>
      <c r="CB40" s="16"/>
      <c r="CC40" s="16"/>
      <c r="CD40" s="16"/>
    </row>
    <row r="41" spans="2:82" s="13" customFormat="1" ht="106.5" customHeight="1" thickBot="1" x14ac:dyDescent="0.25">
      <c r="B41" s="206" t="s">
        <v>24</v>
      </c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7"/>
      <c r="BT41" s="207"/>
      <c r="BU41" s="207"/>
      <c r="BV41" s="207"/>
      <c r="BW41" s="207"/>
      <c r="BX41" s="207"/>
      <c r="BY41" s="207"/>
      <c r="BZ41" s="207"/>
      <c r="CA41" s="207"/>
      <c r="CB41" s="207"/>
      <c r="CC41" s="207"/>
      <c r="CD41" s="208"/>
    </row>
    <row r="42" spans="2:82" s="5" customFormat="1" ht="30.75" customHeight="1" x14ac:dyDescent="0.3">
      <c r="B42" s="218" t="s">
        <v>91</v>
      </c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</row>
    <row r="43" spans="2:82" ht="20.100000000000001" customHeight="1" x14ac:dyDescent="0.2"/>
    <row r="44" spans="2:82" ht="20.100000000000001" customHeight="1" x14ac:dyDescent="0.2"/>
    <row r="45" spans="2:82" ht="20.100000000000001" customHeight="1" x14ac:dyDescent="0.2"/>
    <row r="46" spans="2:82" ht="20.100000000000001" customHeight="1" x14ac:dyDescent="0.2"/>
    <row r="47" spans="2:82" ht="20.100000000000001" customHeight="1" x14ac:dyDescent="0.2"/>
    <row r="48" spans="2:82" ht="20.100000000000001" customHeight="1" x14ac:dyDescent="0.2"/>
    <row r="49" ht="20.100000000000001" customHeight="1" x14ac:dyDescent="0.2"/>
    <row r="51" ht="20.100000000000001" customHeight="1" x14ac:dyDescent="0.2"/>
  </sheetData>
  <mergeCells count="103">
    <mergeCell ref="B42:CC42"/>
    <mergeCell ref="BB1:CD1"/>
    <mergeCell ref="BB2:BJ2"/>
    <mergeCell ref="BK2:CD2"/>
    <mergeCell ref="BB3:BJ3"/>
    <mergeCell ref="BK3:CD3"/>
    <mergeCell ref="BB4:BJ4"/>
    <mergeCell ref="BK4:CD4"/>
    <mergeCell ref="BB5:BJ5"/>
    <mergeCell ref="BK5:CD5"/>
    <mergeCell ref="BB6:BJ6"/>
    <mergeCell ref="BK6:CD6"/>
    <mergeCell ref="BB7:BJ7"/>
    <mergeCell ref="BK7:CD7"/>
    <mergeCell ref="A10:CD10"/>
    <mergeCell ref="AS37:BP37"/>
    <mergeCell ref="B33:Y33"/>
    <mergeCell ref="Z33:AD33"/>
    <mergeCell ref="Z34:AD34"/>
    <mergeCell ref="Z35:AD35"/>
    <mergeCell ref="Z36:AD36"/>
    <mergeCell ref="Z37:AD37"/>
    <mergeCell ref="B34:Y34"/>
    <mergeCell ref="B35:Y35"/>
    <mergeCell ref="B41:CD41"/>
    <mergeCell ref="B36:Y36"/>
    <mergeCell ref="B37:Y37"/>
    <mergeCell ref="AS35:BP35"/>
    <mergeCell ref="A20:P21"/>
    <mergeCell ref="AS36:BP36"/>
    <mergeCell ref="AS34:BP34"/>
    <mergeCell ref="AS33:BP33"/>
    <mergeCell ref="AL21:AN21"/>
    <mergeCell ref="B39:Y39"/>
    <mergeCell ref="Z38:AD38"/>
    <mergeCell ref="Z39:AD39"/>
    <mergeCell ref="AE33:AQ33"/>
    <mergeCell ref="AE39:AQ39"/>
    <mergeCell ref="BQ34:CD34"/>
    <mergeCell ref="BQ35:CD35"/>
    <mergeCell ref="BQ36:CD36"/>
    <mergeCell ref="BQ37:CD37"/>
    <mergeCell ref="A23:O23"/>
    <mergeCell ref="A25:O25"/>
    <mergeCell ref="AE34:AQ34"/>
    <mergeCell ref="AE35:AQ35"/>
    <mergeCell ref="AE36:AQ36"/>
    <mergeCell ref="AE37:AQ37"/>
    <mergeCell ref="A12:CD12"/>
    <mergeCell ref="A7:L7"/>
    <mergeCell ref="A6:L6"/>
    <mergeCell ref="A8:L8"/>
    <mergeCell ref="AR21:AT21"/>
    <mergeCell ref="AU21:AW21"/>
    <mergeCell ref="AX21:AZ21"/>
    <mergeCell ref="BD21:BF21"/>
    <mergeCell ref="A18:F18"/>
    <mergeCell ref="Q18:V18"/>
    <mergeCell ref="AG18:AS18"/>
    <mergeCell ref="BM21:BO21"/>
    <mergeCell ref="BP21:BR21"/>
    <mergeCell ref="BJ21:BL21"/>
    <mergeCell ref="AG17:AS17"/>
    <mergeCell ref="G17:L18"/>
    <mergeCell ref="W17:AB18"/>
    <mergeCell ref="M17:O18"/>
    <mergeCell ref="AC17:AE18"/>
    <mergeCell ref="AT17:AY18"/>
    <mergeCell ref="AZ17:BB18"/>
    <mergeCell ref="CB20:CD20"/>
    <mergeCell ref="A14:T14"/>
    <mergeCell ref="U14:AO14"/>
    <mergeCell ref="AE38:AQ38"/>
    <mergeCell ref="W21:Y21"/>
    <mergeCell ref="Q21:S21"/>
    <mergeCell ref="B38:Y38"/>
    <mergeCell ref="Q20:AB20"/>
    <mergeCell ref="AC20:AN20"/>
    <mergeCell ref="AC21:AE21"/>
    <mergeCell ref="AO21:AQ21"/>
    <mergeCell ref="BG21:BI21"/>
    <mergeCell ref="AO20:BF20"/>
    <mergeCell ref="BG20:CA20"/>
    <mergeCell ref="BQ33:CD33"/>
    <mergeCell ref="A27:O27"/>
    <mergeCell ref="A29:O29"/>
    <mergeCell ref="A31:O31"/>
    <mergeCell ref="CB21:CD21"/>
    <mergeCell ref="BA21:BC21"/>
    <mergeCell ref="BV21:BX21"/>
    <mergeCell ref="BY21:CA21"/>
    <mergeCell ref="BS21:BU21"/>
    <mergeCell ref="T21:V21"/>
    <mergeCell ref="AI21:AK21"/>
    <mergeCell ref="AF21:AH21"/>
    <mergeCell ref="Z21:AB21"/>
    <mergeCell ref="AP14:BJ14"/>
    <mergeCell ref="BK14:CD14"/>
    <mergeCell ref="BD17:BN18"/>
    <mergeCell ref="BT17:CD17"/>
    <mergeCell ref="BT18:CD18"/>
    <mergeCell ref="A17:F17"/>
    <mergeCell ref="Q17:V17"/>
  </mergeCells>
  <conditionalFormatting sqref="B33 AS33">
    <cfRule type="containsText" dxfId="1" priority="3" stopIfTrue="1" operator="containsText" text="ПРОВЕРЬТЕ КОЛИЧЕСТВО НАПОЛНЕНИЙ">
      <formula>NOT(ISERROR(SEARCH("ПРОВЕРЬТЕ КОЛИЧЕСТВО НАПОЛНЕНИЙ",B33)))</formula>
    </cfRule>
  </conditionalFormatting>
  <pageMargins left="0.6692913385826772" right="0" top="7.874015748031496E-2" bottom="7.874015748031496E-2" header="0" footer="0"/>
  <pageSetup paperSize="9" scale="79" firstPageNumber="0" orientation="portrait" horizontalDpi="12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81"/>
  <sheetViews>
    <sheetView view="pageBreakPreview" topLeftCell="A37" zoomScale="85" zoomScaleNormal="85" zoomScaleSheetLayoutView="85" zoomScalePageLayoutView="70" workbookViewId="0">
      <selection activeCell="B36" sqref="B36:CD36"/>
    </sheetView>
  </sheetViews>
  <sheetFormatPr defaultColWidth="8.5703125" defaultRowHeight="16.5" x14ac:dyDescent="0.2"/>
  <cols>
    <col min="1" max="136" width="1.42578125" style="1" customWidth="1"/>
    <col min="137" max="16384" width="8.5703125" style="1"/>
  </cols>
  <sheetData>
    <row r="1" spans="1:102" ht="20.100000000000001" customHeight="1" thickBot="1" x14ac:dyDescent="0.25">
      <c r="BB1" s="219" t="s">
        <v>0</v>
      </c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1"/>
    </row>
    <row r="2" spans="1:102" ht="20.100000000000001" customHeight="1" x14ac:dyDescent="0.25">
      <c r="BB2" s="222" t="s">
        <v>1</v>
      </c>
      <c r="BC2" s="223"/>
      <c r="BD2" s="223"/>
      <c r="BE2" s="223"/>
      <c r="BF2" s="223"/>
      <c r="BG2" s="223"/>
      <c r="BH2" s="223"/>
      <c r="BI2" s="223"/>
      <c r="BJ2" s="224"/>
      <c r="BK2" s="225" t="s">
        <v>183</v>
      </c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6"/>
    </row>
    <row r="3" spans="1:102" ht="20.100000000000001" customHeight="1" x14ac:dyDescent="0.25">
      <c r="BB3" s="227" t="s">
        <v>2</v>
      </c>
      <c r="BC3" s="228"/>
      <c r="BD3" s="228"/>
      <c r="BE3" s="228"/>
      <c r="BF3" s="228"/>
      <c r="BG3" s="228"/>
      <c r="BH3" s="228"/>
      <c r="BI3" s="228"/>
      <c r="BJ3" s="229"/>
      <c r="BK3" s="230" t="s">
        <v>183</v>
      </c>
      <c r="BL3" s="230"/>
      <c r="BM3" s="230"/>
      <c r="BN3" s="230"/>
      <c r="BO3" s="230"/>
      <c r="BP3" s="230"/>
      <c r="BQ3" s="230"/>
      <c r="BR3" s="230"/>
      <c r="BS3" s="230"/>
      <c r="BT3" s="230"/>
      <c r="BU3" s="230"/>
      <c r="BV3" s="230"/>
      <c r="BW3" s="230"/>
      <c r="BX3" s="230"/>
      <c r="BY3" s="230"/>
      <c r="BZ3" s="230"/>
      <c r="CA3" s="230"/>
      <c r="CB3" s="230"/>
      <c r="CC3" s="230"/>
      <c r="CD3" s="231"/>
    </row>
    <row r="4" spans="1:102" ht="20.100000000000001" customHeight="1" x14ac:dyDescent="0.25">
      <c r="BB4" s="232" t="s">
        <v>3</v>
      </c>
      <c r="BC4" s="233"/>
      <c r="BD4" s="233"/>
      <c r="BE4" s="233"/>
      <c r="BF4" s="233"/>
      <c r="BG4" s="233"/>
      <c r="BH4" s="233"/>
      <c r="BI4" s="233"/>
      <c r="BJ4" s="234"/>
      <c r="BK4" s="230"/>
      <c r="BL4" s="230"/>
      <c r="BM4" s="230"/>
      <c r="BN4" s="230"/>
      <c r="BO4" s="230"/>
      <c r="BP4" s="230"/>
      <c r="BQ4" s="230"/>
      <c r="BR4" s="230"/>
      <c r="BS4" s="230"/>
      <c r="BT4" s="230"/>
      <c r="BU4" s="230"/>
      <c r="BV4" s="230"/>
      <c r="BW4" s="230"/>
      <c r="BX4" s="230"/>
      <c r="BY4" s="230"/>
      <c r="BZ4" s="230"/>
      <c r="CA4" s="230"/>
      <c r="CB4" s="230"/>
      <c r="CC4" s="230"/>
      <c r="CD4" s="231"/>
    </row>
    <row r="5" spans="1:102" ht="20.100000000000001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2"/>
      <c r="BB5" s="235" t="s">
        <v>4</v>
      </c>
      <c r="BC5" s="236"/>
      <c r="BD5" s="236"/>
      <c r="BE5" s="236"/>
      <c r="BF5" s="236"/>
      <c r="BG5" s="236"/>
      <c r="BH5" s="236"/>
      <c r="BI5" s="236"/>
      <c r="BJ5" s="237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9"/>
    </row>
    <row r="6" spans="1:102" ht="20.100000000000001" customHeight="1" thickBot="1" x14ac:dyDescent="0.3">
      <c r="A6" s="194" t="s">
        <v>5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BB6" s="240" t="s">
        <v>6</v>
      </c>
      <c r="BC6" s="241"/>
      <c r="BD6" s="241"/>
      <c r="BE6" s="241"/>
      <c r="BF6" s="241"/>
      <c r="BG6" s="241"/>
      <c r="BH6" s="241"/>
      <c r="BI6" s="241"/>
      <c r="BJ6" s="242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4"/>
    </row>
    <row r="7" spans="1:102" ht="20.100000000000001" customHeight="1" thickBot="1" x14ac:dyDescent="0.3">
      <c r="A7" s="194" t="s">
        <v>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BB7" s="245" t="s">
        <v>8</v>
      </c>
      <c r="BC7" s="246"/>
      <c r="BD7" s="246"/>
      <c r="BE7" s="246"/>
      <c r="BF7" s="246"/>
      <c r="BG7" s="246"/>
      <c r="BH7" s="246"/>
      <c r="BI7" s="246"/>
      <c r="BJ7" s="247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9"/>
    </row>
    <row r="8" spans="1:102" ht="20.100000000000001" customHeight="1" x14ac:dyDescent="0.2">
      <c r="A8" s="194" t="s">
        <v>9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</row>
    <row r="9" spans="1:102" ht="18" customHeight="1" x14ac:dyDescent="0.2"/>
    <row r="10" spans="1:102" ht="25.5" x14ac:dyDescent="0.2">
      <c r="A10" s="250" t="s">
        <v>10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</row>
    <row r="11" spans="1:102" x14ac:dyDescent="0.2">
      <c r="A11" s="261" t="s">
        <v>11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1"/>
      <c r="BT11" s="261"/>
      <c r="BU11" s="261"/>
      <c r="BV11" s="261"/>
      <c r="BW11" s="261"/>
      <c r="BX11" s="261"/>
      <c r="BY11" s="261"/>
      <c r="BZ11" s="261"/>
      <c r="CA11" s="261"/>
      <c r="CB11" s="261"/>
      <c r="CC11" s="261"/>
      <c r="CD11" s="261"/>
    </row>
    <row r="12" spans="1:102" ht="5.25" customHeight="1" thickBot="1" x14ac:dyDescent="0.25"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</row>
    <row r="13" spans="1:102" s="12" customFormat="1" ht="16.5" customHeight="1" thickTop="1" thickBot="1" x14ac:dyDescent="0.3">
      <c r="A13" s="175" t="s">
        <v>12</v>
      </c>
      <c r="B13" s="175"/>
      <c r="C13" s="175"/>
      <c r="D13" s="175"/>
      <c r="E13" s="175"/>
      <c r="F13" s="176"/>
      <c r="G13" s="197"/>
      <c r="H13" s="198"/>
      <c r="I13" s="198"/>
      <c r="J13" s="198"/>
      <c r="K13" s="198"/>
      <c r="L13" s="199"/>
      <c r="M13" s="203" t="s">
        <v>13</v>
      </c>
      <c r="N13" s="204"/>
      <c r="O13" s="204"/>
      <c r="P13" s="11"/>
      <c r="Q13" s="175" t="s">
        <v>14</v>
      </c>
      <c r="R13" s="175"/>
      <c r="S13" s="175"/>
      <c r="T13" s="175"/>
      <c r="U13" s="175"/>
      <c r="V13" s="176"/>
      <c r="W13" s="197"/>
      <c r="X13" s="198"/>
      <c r="Y13" s="198"/>
      <c r="Z13" s="198"/>
      <c r="AA13" s="198"/>
      <c r="AB13" s="199"/>
      <c r="AC13" s="203" t="s">
        <v>13</v>
      </c>
      <c r="AD13" s="204"/>
      <c r="AE13" s="204"/>
      <c r="AG13" s="175" t="s">
        <v>15</v>
      </c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6"/>
      <c r="AT13" s="197"/>
      <c r="AU13" s="198"/>
      <c r="AV13" s="198"/>
      <c r="AW13" s="198"/>
      <c r="AX13" s="198"/>
      <c r="AY13" s="199"/>
      <c r="AZ13" s="203" t="s">
        <v>16</v>
      </c>
      <c r="BA13" s="204"/>
      <c r="BB13" s="204"/>
      <c r="BD13" s="167" t="s">
        <v>17</v>
      </c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9"/>
      <c r="BP13" s="17"/>
      <c r="BQ13" s="8"/>
      <c r="BR13" s="7"/>
      <c r="BT13" s="168" t="s">
        <v>18</v>
      </c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K13" s="18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18"/>
    </row>
    <row r="14" spans="1:102" s="12" customFormat="1" ht="16.5" customHeight="1" thickTop="1" thickBot="1" x14ac:dyDescent="0.25">
      <c r="A14" s="195" t="s">
        <v>19</v>
      </c>
      <c r="B14" s="195"/>
      <c r="C14" s="195"/>
      <c r="D14" s="195"/>
      <c r="E14" s="195"/>
      <c r="F14" s="196"/>
      <c r="G14" s="200"/>
      <c r="H14" s="201"/>
      <c r="I14" s="201"/>
      <c r="J14" s="201"/>
      <c r="K14" s="201"/>
      <c r="L14" s="202"/>
      <c r="M14" s="203"/>
      <c r="N14" s="204"/>
      <c r="O14" s="204"/>
      <c r="P14" s="11"/>
      <c r="Q14" s="195" t="s">
        <v>19</v>
      </c>
      <c r="R14" s="195"/>
      <c r="S14" s="195"/>
      <c r="T14" s="195"/>
      <c r="U14" s="195"/>
      <c r="V14" s="196"/>
      <c r="W14" s="200"/>
      <c r="X14" s="201"/>
      <c r="Y14" s="201"/>
      <c r="Z14" s="201"/>
      <c r="AA14" s="201"/>
      <c r="AB14" s="202"/>
      <c r="AC14" s="203"/>
      <c r="AD14" s="204"/>
      <c r="AE14" s="204"/>
      <c r="AG14" s="195" t="s">
        <v>20</v>
      </c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6"/>
      <c r="AT14" s="200"/>
      <c r="AU14" s="201"/>
      <c r="AV14" s="201"/>
      <c r="AW14" s="201"/>
      <c r="AX14" s="201"/>
      <c r="AY14" s="202"/>
      <c r="AZ14" s="203"/>
      <c r="BA14" s="204"/>
      <c r="BB14" s="204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9"/>
      <c r="BP14" s="17"/>
      <c r="BQ14" s="8"/>
      <c r="BR14" s="7"/>
      <c r="BT14" s="168" t="s">
        <v>21</v>
      </c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K14" s="18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18"/>
    </row>
    <row r="15" spans="1:102" ht="7.5" customHeight="1" thickTop="1" x14ac:dyDescent="0.2"/>
    <row r="16" spans="1:102" s="13" customFormat="1" ht="15.75" x14ac:dyDescent="0.2">
      <c r="A16" s="193" t="s">
        <v>22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</row>
    <row r="17" spans="1:102" ht="15.75" customHeight="1" thickBot="1" x14ac:dyDescent="0.25"/>
    <row r="18" spans="1:102" ht="225" customHeight="1" thickBot="1" x14ac:dyDescent="0.25">
      <c r="A18" s="164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6"/>
      <c r="U18" s="164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6"/>
      <c r="AP18" s="164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6"/>
      <c r="BK18" s="164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6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</row>
    <row r="19" spans="1:102" s="26" customFormat="1" ht="21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</row>
    <row r="20" spans="1:102" s="26" customFormat="1" ht="15.75" customHeight="1" x14ac:dyDescent="0.2">
      <c r="A20" s="27"/>
      <c r="B20" s="262" t="s">
        <v>23</v>
      </c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2"/>
      <c r="CA20" s="262"/>
      <c r="CB20" s="262"/>
      <c r="CC20" s="262"/>
      <c r="CD20" s="262"/>
    </row>
    <row r="21" spans="1:102" s="26" customFormat="1" ht="16.5" customHeight="1" thickBot="1" x14ac:dyDescent="0.25"/>
    <row r="22" spans="1:102" ht="20.100000000000001" customHeight="1" x14ac:dyDescent="0.2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1"/>
      <c r="U22" s="29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1"/>
      <c r="AP22" s="29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1"/>
      <c r="BK22" s="37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1"/>
    </row>
    <row r="23" spans="1:102" ht="20.100000000000001" customHeight="1" x14ac:dyDescent="0.2">
      <c r="A23" s="32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3"/>
      <c r="U23" s="32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33"/>
      <c r="AP23" s="32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33"/>
      <c r="BK23" s="3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33"/>
    </row>
    <row r="24" spans="1:102" x14ac:dyDescent="0.2">
      <c r="A24" s="32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33"/>
      <c r="U24" s="32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33"/>
      <c r="AP24" s="32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33"/>
      <c r="BK24" s="3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33"/>
    </row>
    <row r="25" spans="1:102" x14ac:dyDescent="0.2">
      <c r="A25" s="32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33"/>
      <c r="U25" s="32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33"/>
      <c r="AP25" s="32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33"/>
      <c r="BK25" s="3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33"/>
    </row>
    <row r="26" spans="1:102" ht="20.100000000000001" customHeight="1" x14ac:dyDescent="0.2">
      <c r="A26" s="32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33"/>
      <c r="U26" s="32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33"/>
      <c r="AP26" s="32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33"/>
      <c r="BK26" s="3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33"/>
    </row>
    <row r="27" spans="1:102" x14ac:dyDescent="0.2">
      <c r="A27" s="32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33"/>
      <c r="U27" s="32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33"/>
      <c r="AP27" s="32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3"/>
      <c r="BK27" s="3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33"/>
    </row>
    <row r="28" spans="1:102" x14ac:dyDescent="0.2">
      <c r="A28" s="32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33"/>
      <c r="U28" s="32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33"/>
      <c r="AP28" s="32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3"/>
      <c r="BK28" s="3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33"/>
    </row>
    <row r="29" spans="1:102" x14ac:dyDescent="0.2">
      <c r="A29" s="32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33"/>
      <c r="U29" s="32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33"/>
      <c r="AP29" s="32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3"/>
      <c r="BK29" s="3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33"/>
    </row>
    <row r="30" spans="1:102" x14ac:dyDescent="0.2">
      <c r="A30" s="32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33"/>
      <c r="U30" s="32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33"/>
      <c r="AP30" s="32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33"/>
      <c r="BK30" s="3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33"/>
    </row>
    <row r="31" spans="1:102" x14ac:dyDescent="0.2">
      <c r="A31" s="32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33"/>
      <c r="U31" s="32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33"/>
      <c r="AP31" s="32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33"/>
      <c r="BK31" s="3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33"/>
    </row>
    <row r="32" spans="1:102" x14ac:dyDescent="0.2">
      <c r="A32" s="32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33"/>
      <c r="U32" s="32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33"/>
      <c r="AP32" s="32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33"/>
      <c r="BK32" s="3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33"/>
    </row>
    <row r="33" spans="1:102" x14ac:dyDescent="0.2">
      <c r="A33" s="3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33"/>
      <c r="U33" s="32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33"/>
      <c r="AP33" s="32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33"/>
      <c r="BK33" s="3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33"/>
    </row>
    <row r="34" spans="1:102" ht="17.25" thickBot="1" x14ac:dyDescent="0.25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  <c r="U34" s="34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6"/>
      <c r="AP34" s="34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  <c r="BK34" s="39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6"/>
    </row>
    <row r="35" spans="1:102" ht="36.75" customHeight="1" thickBot="1" x14ac:dyDescent="0.25"/>
    <row r="36" spans="1:102" ht="106.5" customHeight="1" thickBot="1" x14ac:dyDescent="0.25">
      <c r="B36" s="206" t="s">
        <v>24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07"/>
      <c r="CC36" s="207"/>
      <c r="CD36" s="208"/>
    </row>
    <row r="37" spans="1:102" s="5" customFormat="1" ht="46.5" customHeight="1" x14ac:dyDescent="0.3">
      <c r="B37" s="260" t="s">
        <v>25</v>
      </c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260"/>
      <c r="AX37" s="260"/>
      <c r="AY37" s="260"/>
      <c r="AZ37" s="260"/>
      <c r="BA37" s="260"/>
      <c r="BB37" s="260"/>
      <c r="BC37" s="260"/>
      <c r="BD37" s="260"/>
      <c r="BE37" s="260"/>
      <c r="BF37" s="260"/>
      <c r="BG37" s="260"/>
      <c r="BH37" s="260"/>
      <c r="BI37" s="260"/>
      <c r="BJ37" s="260"/>
      <c r="BK37" s="260"/>
      <c r="BL37" s="260"/>
      <c r="BM37" s="260"/>
      <c r="BN37" s="260"/>
      <c r="BO37" s="260"/>
      <c r="BP37" s="260"/>
      <c r="BQ37" s="260"/>
      <c r="BR37" s="260"/>
    </row>
    <row r="38" spans="1:102" ht="16.5" customHeight="1" x14ac:dyDescent="0.2"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2" ht="16.5" customHeight="1" x14ac:dyDescent="0.2">
      <c r="A39" s="211" t="s">
        <v>26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183" t="s">
        <v>27</v>
      </c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5" t="s">
        <v>28</v>
      </c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 t="s">
        <v>29</v>
      </c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 t="s">
        <v>30</v>
      </c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85"/>
      <c r="CB39" s="205"/>
      <c r="CC39" s="205"/>
      <c r="CD39" s="205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2" ht="129.75" customHeight="1" x14ac:dyDescent="0.2">
      <c r="A40" s="211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161" t="s">
        <v>31</v>
      </c>
      <c r="R40" s="162"/>
      <c r="S40" s="163"/>
      <c r="T40" s="161" t="s">
        <v>32</v>
      </c>
      <c r="U40" s="162"/>
      <c r="V40" s="163"/>
      <c r="W40" s="161" t="s">
        <v>33</v>
      </c>
      <c r="X40" s="162"/>
      <c r="Y40" s="163"/>
      <c r="Z40" s="161" t="s">
        <v>34</v>
      </c>
      <c r="AA40" s="162"/>
      <c r="AB40" s="163"/>
      <c r="AC40" s="161" t="s">
        <v>35</v>
      </c>
      <c r="AD40" s="162"/>
      <c r="AE40" s="163"/>
      <c r="AF40" s="161" t="s">
        <v>36</v>
      </c>
      <c r="AG40" s="162"/>
      <c r="AH40" s="163"/>
      <c r="AI40" s="161" t="s">
        <v>37</v>
      </c>
      <c r="AJ40" s="162"/>
      <c r="AK40" s="163"/>
      <c r="AL40" s="161" t="s">
        <v>38</v>
      </c>
      <c r="AM40" s="162"/>
      <c r="AN40" s="163"/>
      <c r="AO40" s="161" t="s">
        <v>39</v>
      </c>
      <c r="AP40" s="162"/>
      <c r="AQ40" s="163"/>
      <c r="AR40" s="161" t="s">
        <v>40</v>
      </c>
      <c r="AS40" s="162"/>
      <c r="AT40" s="163"/>
      <c r="AU40" s="161" t="s">
        <v>41</v>
      </c>
      <c r="AV40" s="162"/>
      <c r="AW40" s="163"/>
      <c r="AX40" s="161" t="s">
        <v>42</v>
      </c>
      <c r="AY40" s="162"/>
      <c r="AZ40" s="163"/>
      <c r="BA40" s="161" t="s">
        <v>43</v>
      </c>
      <c r="BB40" s="162"/>
      <c r="BC40" s="163"/>
      <c r="BD40" s="161" t="s">
        <v>44</v>
      </c>
      <c r="BE40" s="162"/>
      <c r="BF40" s="163"/>
      <c r="BG40" s="161" t="s">
        <v>45</v>
      </c>
      <c r="BH40" s="162"/>
      <c r="BI40" s="163"/>
      <c r="BJ40" s="161" t="s">
        <v>46</v>
      </c>
      <c r="BK40" s="162"/>
      <c r="BL40" s="163"/>
      <c r="BM40" s="161" t="s">
        <v>47</v>
      </c>
      <c r="BN40" s="162"/>
      <c r="BO40" s="163"/>
      <c r="BP40" s="161" t="s">
        <v>48</v>
      </c>
      <c r="BQ40" s="162"/>
      <c r="BR40" s="163"/>
      <c r="BS40" s="161" t="s">
        <v>49</v>
      </c>
      <c r="BT40" s="162"/>
      <c r="BU40" s="163"/>
      <c r="BV40" s="161" t="s">
        <v>50</v>
      </c>
      <c r="BW40" s="162"/>
      <c r="BX40" s="163"/>
      <c r="BY40" s="161" t="s">
        <v>51</v>
      </c>
      <c r="BZ40" s="162"/>
      <c r="CA40" s="163"/>
      <c r="CB40" s="161" t="s">
        <v>52</v>
      </c>
      <c r="CC40" s="162"/>
      <c r="CD40" s="163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2" s="23" customFormat="1" ht="6.7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</row>
    <row r="42" spans="1:102" s="23" customFormat="1" x14ac:dyDescent="0.2">
      <c r="A42" s="169" t="s">
        <v>53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1"/>
      <c r="P42" s="24"/>
      <c r="Q42" s="172"/>
      <c r="R42" s="173"/>
      <c r="S42" s="174"/>
      <c r="T42" s="172"/>
      <c r="U42" s="173"/>
      <c r="V42" s="174"/>
      <c r="W42" s="172"/>
      <c r="X42" s="173"/>
      <c r="Y42" s="174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172"/>
      <c r="AP42" s="173"/>
      <c r="AQ42" s="174"/>
      <c r="AR42" s="172"/>
      <c r="AS42" s="173"/>
      <c r="AT42" s="174"/>
      <c r="AU42" s="172"/>
      <c r="AV42" s="173"/>
      <c r="AW42" s="174"/>
      <c r="AX42" s="172"/>
      <c r="AY42" s="173"/>
      <c r="AZ42" s="174"/>
      <c r="BA42" s="172"/>
      <c r="BB42" s="173"/>
      <c r="BC42" s="174"/>
      <c r="BD42" s="22"/>
      <c r="BE42" s="22"/>
      <c r="BF42" s="22"/>
      <c r="BG42" s="172"/>
      <c r="BH42" s="173"/>
      <c r="BI42" s="174"/>
      <c r="BJ42" s="172"/>
      <c r="BK42" s="173"/>
      <c r="BL42" s="174"/>
      <c r="BM42" s="172"/>
      <c r="BN42" s="173"/>
      <c r="BO42" s="174"/>
      <c r="BP42" s="172"/>
      <c r="BQ42" s="173"/>
      <c r="BR42" s="174"/>
      <c r="BS42" s="172"/>
      <c r="BT42" s="173"/>
      <c r="BU42" s="174"/>
      <c r="BV42" s="172"/>
      <c r="BW42" s="173"/>
      <c r="BX42" s="174"/>
      <c r="BY42" s="22"/>
      <c r="BZ42" s="22"/>
      <c r="CA42" s="22"/>
      <c r="CB42" s="22"/>
      <c r="CC42" s="22"/>
      <c r="CD42" s="22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</row>
    <row r="43" spans="1:102" ht="5.25" customHeight="1" thickBot="1" x14ac:dyDescent="0.25"/>
    <row r="44" spans="1:102" ht="16.5" customHeight="1" thickTop="1" thickBot="1" x14ac:dyDescent="0.25">
      <c r="A44" s="189" t="s">
        <v>54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1"/>
      <c r="P44" s="4"/>
      <c r="Q44" s="17"/>
      <c r="R44" s="8"/>
      <c r="S44" s="7"/>
      <c r="T44" s="17"/>
      <c r="U44" s="8"/>
      <c r="V44" s="7"/>
      <c r="W44" s="17"/>
      <c r="X44" s="8"/>
      <c r="Y44" s="7"/>
      <c r="Z44" s="17"/>
      <c r="AA44" s="8"/>
      <c r="AB44" s="7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17"/>
      <c r="BB44" s="8"/>
      <c r="BC44" s="7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</row>
    <row r="45" spans="1:102" ht="5.25" customHeight="1" thickTop="1" thickBo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5"/>
      <c r="S45" s="2"/>
    </row>
    <row r="46" spans="1:102" ht="16.5" customHeight="1" thickTop="1" thickBot="1" x14ac:dyDescent="0.25">
      <c r="A46" s="189" t="s">
        <v>55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1"/>
      <c r="P46" s="4"/>
      <c r="Q46" s="17"/>
      <c r="R46" s="8"/>
      <c r="S46" s="7"/>
      <c r="T46" s="17"/>
      <c r="U46" s="8"/>
      <c r="V46" s="7"/>
      <c r="W46" s="17"/>
      <c r="X46" s="8"/>
      <c r="Y46" s="7"/>
      <c r="Z46" s="3"/>
      <c r="AA46" s="3"/>
      <c r="AB46" s="3"/>
      <c r="AO46" s="17"/>
      <c r="AP46" s="8"/>
      <c r="AQ46" s="7"/>
      <c r="AR46" s="17"/>
      <c r="AS46" s="8"/>
      <c r="AT46" s="7"/>
      <c r="AU46" s="17"/>
      <c r="AV46" s="8"/>
      <c r="AW46" s="7"/>
      <c r="AX46" s="17"/>
      <c r="AY46" s="8"/>
      <c r="AZ46" s="7"/>
      <c r="BA46" s="17"/>
      <c r="BB46" s="8"/>
      <c r="BC46" s="7"/>
      <c r="BD46" s="17"/>
      <c r="BE46" s="8"/>
      <c r="BF46" s="7"/>
      <c r="BG46" s="17"/>
      <c r="BH46" s="8"/>
      <c r="BI46" s="7"/>
      <c r="BJ46" s="17"/>
      <c r="BK46" s="8"/>
      <c r="BL46" s="7"/>
      <c r="BM46" s="17"/>
      <c r="BN46" s="8"/>
      <c r="BO46" s="7"/>
      <c r="BP46" s="17"/>
      <c r="BQ46" s="8"/>
      <c r="BR46" s="7"/>
      <c r="BS46" s="17"/>
      <c r="BT46" s="8"/>
      <c r="BU46" s="7"/>
      <c r="BV46" s="17"/>
      <c r="BW46" s="8"/>
      <c r="BX46" s="7"/>
      <c r="BY46" s="17"/>
      <c r="BZ46" s="8"/>
      <c r="CA46" s="7"/>
      <c r="CB46" s="192"/>
      <c r="CC46" s="192"/>
      <c r="CD46" s="192"/>
    </row>
    <row r="47" spans="1:102" ht="5.25" customHeight="1" thickTop="1" thickBo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02" ht="16.5" customHeight="1" thickTop="1" thickBot="1" x14ac:dyDescent="0.25">
      <c r="A48" s="189" t="s">
        <v>56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1"/>
      <c r="P48" s="4"/>
      <c r="Q48" s="17"/>
      <c r="R48" s="8"/>
      <c r="S48" s="7"/>
      <c r="T48" s="17"/>
      <c r="U48" s="8"/>
      <c r="V48" s="7"/>
      <c r="W48" s="17"/>
      <c r="X48" s="8"/>
      <c r="Y48" s="7"/>
      <c r="Z48" s="3"/>
      <c r="AA48" s="3"/>
      <c r="AB48" s="3"/>
      <c r="AO48" s="17"/>
      <c r="AP48" s="8"/>
      <c r="AQ48" s="7"/>
      <c r="AR48" s="17"/>
      <c r="AS48" s="8"/>
      <c r="AT48" s="7"/>
      <c r="AU48" s="17"/>
      <c r="AV48" s="8"/>
      <c r="AW48" s="7"/>
      <c r="AX48" s="17"/>
      <c r="AY48" s="8"/>
      <c r="AZ48" s="7"/>
      <c r="BA48" s="3"/>
      <c r="BB48" s="3"/>
      <c r="BC48" s="3"/>
      <c r="BD48" s="3"/>
      <c r="BE48" s="3"/>
      <c r="BF48" s="9"/>
      <c r="BG48" s="17"/>
      <c r="BH48" s="8"/>
      <c r="BI48" s="7"/>
      <c r="BJ48" s="17"/>
      <c r="BK48" s="8"/>
      <c r="BL48" s="7"/>
      <c r="BM48" s="17"/>
      <c r="BN48" s="8"/>
      <c r="BO48" s="7"/>
      <c r="BP48" s="17"/>
      <c r="BQ48" s="8"/>
      <c r="BR48" s="7"/>
      <c r="BS48" s="17"/>
      <c r="BT48" s="8"/>
      <c r="BU48" s="7"/>
      <c r="BV48" s="17"/>
      <c r="BW48" s="8"/>
      <c r="BX48" s="7"/>
      <c r="BY48" s="3"/>
      <c r="BZ48" s="3"/>
      <c r="CA48" s="3"/>
    </row>
    <row r="49" spans="1:82" ht="5.25" customHeight="1" thickTop="1" thickBo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82" ht="16.5" customHeight="1" thickTop="1" thickBot="1" x14ac:dyDescent="0.25">
      <c r="A50" s="189" t="s">
        <v>57</v>
      </c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1"/>
      <c r="P50" s="4"/>
      <c r="Q50" s="17"/>
      <c r="R50" s="8"/>
      <c r="S50" s="7"/>
      <c r="T50" s="17"/>
      <c r="U50" s="8"/>
      <c r="V50" s="7"/>
      <c r="W50" s="17"/>
      <c r="X50" s="8"/>
      <c r="Y50" s="7"/>
      <c r="Z50" s="3"/>
      <c r="AA50" s="3"/>
      <c r="AB50" s="3"/>
      <c r="AC50" s="17"/>
      <c r="AD50" s="8"/>
      <c r="AE50" s="7"/>
      <c r="AF50" s="17"/>
      <c r="AG50" s="8"/>
      <c r="AH50" s="7"/>
      <c r="AI50" s="17"/>
      <c r="AJ50" s="8"/>
      <c r="AK50" s="7"/>
      <c r="AL50" s="17"/>
      <c r="AM50" s="8"/>
      <c r="AN50" s="7"/>
      <c r="AO50" s="17"/>
      <c r="AP50" s="8"/>
      <c r="AQ50" s="7"/>
      <c r="AR50" s="17"/>
      <c r="AS50" s="8"/>
      <c r="AT50" s="7"/>
      <c r="AU50" s="17"/>
      <c r="AV50" s="8"/>
      <c r="AW50" s="7"/>
      <c r="AX50" s="17"/>
      <c r="AY50" s="8"/>
      <c r="AZ50" s="7"/>
      <c r="BA50" s="17"/>
      <c r="BB50" s="8"/>
      <c r="BC50" s="7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</row>
    <row r="51" spans="1:82" ht="5.25" customHeight="1" thickTop="1" thickBo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82" ht="18" thickTop="1" thickBot="1" x14ac:dyDescent="0.25">
      <c r="A52" s="189" t="s">
        <v>58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1"/>
      <c r="P52" s="4"/>
      <c r="Q52" s="17"/>
      <c r="R52" s="8"/>
      <c r="S52" s="7"/>
      <c r="T52" s="3"/>
      <c r="U52" s="3"/>
      <c r="V52" s="3"/>
      <c r="W52" s="3"/>
      <c r="X52" s="3"/>
      <c r="Y52" s="3"/>
      <c r="Z52" s="3"/>
      <c r="AA52" s="3"/>
      <c r="AB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9"/>
      <c r="BA52" s="17"/>
      <c r="BB52" s="8"/>
      <c r="BC52" s="7"/>
      <c r="BD52" s="10"/>
      <c r="BE52" s="3"/>
      <c r="BF52" s="9"/>
      <c r="BG52" s="17"/>
      <c r="BH52" s="8"/>
      <c r="BI52" s="7"/>
      <c r="BJ52" s="17"/>
      <c r="BK52" s="8"/>
      <c r="BL52" s="7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</row>
    <row r="53" spans="1:82" ht="12" customHeight="1" thickTop="1" x14ac:dyDescent="0.2"/>
    <row r="54" spans="1:82" s="13" customFormat="1" ht="16.5" customHeight="1" x14ac:dyDescent="0.2">
      <c r="B54" s="212" t="s">
        <v>59</v>
      </c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6" t="s">
        <v>60</v>
      </c>
      <c r="AA54" s="216"/>
      <c r="AB54" s="216"/>
      <c r="AC54" s="216"/>
      <c r="AD54" s="216"/>
      <c r="AE54" s="216" t="s">
        <v>61</v>
      </c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T54" s="216" t="s">
        <v>62</v>
      </c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  <c r="BZ54" s="256" t="s">
        <v>60</v>
      </c>
      <c r="CA54" s="256"/>
      <c r="CB54" s="256"/>
      <c r="CC54" s="256"/>
      <c r="CD54" s="256"/>
    </row>
    <row r="55" spans="1:82" s="13" customFormat="1" ht="16.5" customHeight="1" x14ac:dyDescent="0.2">
      <c r="B55" s="209" t="s">
        <v>63</v>
      </c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51"/>
      <c r="AA55" s="251"/>
      <c r="AB55" s="251"/>
      <c r="AC55" s="251"/>
      <c r="AD55" s="251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T55" s="257" t="s">
        <v>64</v>
      </c>
      <c r="AU55" s="258"/>
      <c r="AV55" s="258"/>
      <c r="AW55" s="258"/>
      <c r="AX55" s="258"/>
      <c r="AY55" s="258"/>
      <c r="AZ55" s="258"/>
      <c r="BA55" s="258"/>
      <c r="BB55" s="258"/>
      <c r="BC55" s="258"/>
      <c r="BD55" s="258"/>
      <c r="BE55" s="258"/>
      <c r="BF55" s="258"/>
      <c r="BG55" s="258"/>
      <c r="BH55" s="258"/>
      <c r="BI55" s="258"/>
      <c r="BJ55" s="258"/>
      <c r="BK55" s="258"/>
      <c r="BL55" s="258"/>
      <c r="BM55" s="258"/>
      <c r="BN55" s="258"/>
      <c r="BO55" s="258"/>
      <c r="BP55" s="258"/>
      <c r="BQ55" s="258"/>
      <c r="BR55" s="258"/>
      <c r="BS55" s="258"/>
      <c r="BT55" s="258"/>
      <c r="BU55" s="258"/>
      <c r="BV55" s="258"/>
      <c r="BW55" s="258"/>
      <c r="BX55" s="258"/>
      <c r="BY55" s="259"/>
      <c r="BZ55" s="251"/>
      <c r="CA55" s="251"/>
      <c r="CB55" s="251"/>
      <c r="CC55" s="251"/>
      <c r="CD55" s="251"/>
    </row>
    <row r="56" spans="1:82" s="13" customFormat="1" ht="16.5" customHeight="1" x14ac:dyDescent="0.2">
      <c r="B56" s="209" t="s">
        <v>65</v>
      </c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51"/>
      <c r="AA56" s="251"/>
      <c r="AB56" s="251"/>
      <c r="AC56" s="251"/>
      <c r="AD56" s="251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T56" s="257" t="s">
        <v>66</v>
      </c>
      <c r="AU56" s="258"/>
      <c r="AV56" s="258"/>
      <c r="AW56" s="258"/>
      <c r="AX56" s="258"/>
      <c r="AY56" s="258"/>
      <c r="AZ56" s="258"/>
      <c r="BA56" s="258"/>
      <c r="BB56" s="258"/>
      <c r="BC56" s="258"/>
      <c r="BD56" s="258"/>
      <c r="BE56" s="258"/>
      <c r="BF56" s="258"/>
      <c r="BG56" s="258"/>
      <c r="BH56" s="258"/>
      <c r="BI56" s="258"/>
      <c r="BJ56" s="258"/>
      <c r="BK56" s="258"/>
      <c r="BL56" s="258"/>
      <c r="BM56" s="258"/>
      <c r="BN56" s="258"/>
      <c r="BO56" s="258"/>
      <c r="BP56" s="258"/>
      <c r="BQ56" s="258"/>
      <c r="BR56" s="258"/>
      <c r="BS56" s="258"/>
      <c r="BT56" s="258"/>
      <c r="BU56" s="258"/>
      <c r="BV56" s="258"/>
      <c r="BW56" s="258"/>
      <c r="BX56" s="258"/>
      <c r="BY56" s="259"/>
      <c r="BZ56" s="251"/>
      <c r="CA56" s="251"/>
      <c r="CB56" s="251"/>
      <c r="CC56" s="251"/>
      <c r="CD56" s="251"/>
    </row>
    <row r="57" spans="1:82" s="13" customFormat="1" ht="16.5" customHeight="1" x14ac:dyDescent="0.2">
      <c r="B57" s="209" t="s">
        <v>67</v>
      </c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51"/>
      <c r="AA57" s="251"/>
      <c r="AB57" s="251"/>
      <c r="AC57" s="251"/>
      <c r="AD57" s="251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T57" s="257" t="s">
        <v>68</v>
      </c>
      <c r="AU57" s="258"/>
      <c r="AV57" s="258"/>
      <c r="AW57" s="258"/>
      <c r="AX57" s="258"/>
      <c r="AY57" s="258"/>
      <c r="AZ57" s="258"/>
      <c r="BA57" s="258"/>
      <c r="BB57" s="258"/>
      <c r="BC57" s="258"/>
      <c r="BD57" s="258"/>
      <c r="BE57" s="258"/>
      <c r="BF57" s="258"/>
      <c r="BG57" s="258"/>
      <c r="BH57" s="258"/>
      <c r="BI57" s="258"/>
      <c r="BJ57" s="258"/>
      <c r="BK57" s="258"/>
      <c r="BL57" s="258"/>
      <c r="BM57" s="258"/>
      <c r="BN57" s="258"/>
      <c r="BO57" s="258"/>
      <c r="BP57" s="258"/>
      <c r="BQ57" s="258"/>
      <c r="BR57" s="258"/>
      <c r="BS57" s="258"/>
      <c r="BT57" s="258"/>
      <c r="BU57" s="258"/>
      <c r="BV57" s="258"/>
      <c r="BW57" s="258"/>
      <c r="BX57" s="258"/>
      <c r="BY57" s="259"/>
      <c r="BZ57" s="251"/>
      <c r="CA57" s="251"/>
      <c r="CB57" s="251"/>
      <c r="CC57" s="251"/>
      <c r="CD57" s="251"/>
    </row>
    <row r="58" spans="1:82" s="13" customFormat="1" ht="16.5" customHeight="1" x14ac:dyDescent="0.2">
      <c r="B58" s="209" t="s">
        <v>69</v>
      </c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51"/>
      <c r="AA58" s="251"/>
      <c r="AB58" s="251"/>
      <c r="AC58" s="251"/>
      <c r="AD58" s="251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T58" s="216" t="s">
        <v>70</v>
      </c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 t="s">
        <v>12</v>
      </c>
      <c r="BS58" s="216"/>
      <c r="BT58" s="216"/>
      <c r="BU58" s="216"/>
      <c r="BV58" s="216"/>
      <c r="BW58" s="216"/>
      <c r="BX58" s="216"/>
      <c r="BY58" s="216"/>
      <c r="BZ58" s="256" t="s">
        <v>60</v>
      </c>
      <c r="CA58" s="256"/>
      <c r="CB58" s="256"/>
      <c r="CC58" s="256"/>
      <c r="CD58" s="256"/>
    </row>
    <row r="59" spans="1:82" s="13" customFormat="1" ht="16.5" customHeight="1" x14ac:dyDescent="0.2">
      <c r="B59" s="180" t="s">
        <v>71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2"/>
      <c r="Z59" s="213"/>
      <c r="AA59" s="214"/>
      <c r="AB59" s="214"/>
      <c r="AC59" s="214"/>
      <c r="AD59" s="215"/>
      <c r="AE59" s="177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9"/>
      <c r="AS59" s="14"/>
      <c r="AT59" s="252" t="s">
        <v>72</v>
      </c>
      <c r="AU59" s="253"/>
      <c r="AV59" s="253"/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254"/>
      <c r="BR59" s="177"/>
      <c r="BS59" s="178"/>
      <c r="BT59" s="178"/>
      <c r="BU59" s="178"/>
      <c r="BV59" s="178"/>
      <c r="BW59" s="178"/>
      <c r="BX59" s="178"/>
      <c r="BY59" s="179"/>
      <c r="BZ59" s="213"/>
      <c r="CA59" s="214"/>
      <c r="CB59" s="214"/>
      <c r="CC59" s="214"/>
      <c r="CD59" s="215"/>
    </row>
    <row r="60" spans="1:82" s="13" customFormat="1" ht="16.5" customHeight="1" x14ac:dyDescent="0.2">
      <c r="B60" s="180" t="s">
        <v>73</v>
      </c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2"/>
      <c r="Z60" s="213"/>
      <c r="AA60" s="214"/>
      <c r="AB60" s="214"/>
      <c r="AC60" s="214"/>
      <c r="AD60" s="215"/>
      <c r="AE60" s="177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9"/>
      <c r="AS60" s="14"/>
      <c r="AT60" s="252" t="s">
        <v>74</v>
      </c>
      <c r="AU60" s="253"/>
      <c r="AV60" s="253"/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  <c r="BK60" s="253"/>
      <c r="BL60" s="253"/>
      <c r="BM60" s="253"/>
      <c r="BN60" s="253"/>
      <c r="BO60" s="253"/>
      <c r="BP60" s="253"/>
      <c r="BQ60" s="254"/>
      <c r="BR60" s="177"/>
      <c r="BS60" s="178"/>
      <c r="BT60" s="178"/>
      <c r="BU60" s="178"/>
      <c r="BV60" s="178"/>
      <c r="BW60" s="178"/>
      <c r="BX60" s="178"/>
      <c r="BY60" s="179"/>
      <c r="BZ60" s="213"/>
      <c r="CA60" s="214"/>
      <c r="CB60" s="214"/>
      <c r="CC60" s="214"/>
      <c r="CD60" s="215"/>
    </row>
    <row r="61" spans="1:82" s="13" customFormat="1" ht="16.5" customHeight="1" x14ac:dyDescent="0.2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5"/>
      <c r="AA61" s="15"/>
      <c r="AB61" s="15"/>
      <c r="AC61" s="15"/>
      <c r="AD61" s="15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S61" s="14"/>
      <c r="AT61" s="216" t="s">
        <v>70</v>
      </c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 t="s">
        <v>14</v>
      </c>
      <c r="BS61" s="216"/>
      <c r="BT61" s="216"/>
      <c r="BU61" s="216"/>
      <c r="BV61" s="216"/>
      <c r="BW61" s="216"/>
      <c r="BX61" s="216"/>
      <c r="BY61" s="216"/>
      <c r="BZ61" s="256" t="s">
        <v>60</v>
      </c>
      <c r="CA61" s="256"/>
      <c r="CB61" s="256"/>
      <c r="CC61" s="256"/>
      <c r="CD61" s="256"/>
    </row>
    <row r="62" spans="1:82" s="13" customFormat="1" ht="16.5" customHeight="1" x14ac:dyDescent="0.2">
      <c r="B62" s="14"/>
      <c r="C62" s="212" t="s">
        <v>75</v>
      </c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186" t="s">
        <v>60</v>
      </c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8"/>
      <c r="AO62" s="16"/>
      <c r="AP62" s="16"/>
      <c r="AQ62" s="16"/>
      <c r="AS62" s="14"/>
      <c r="AT62" s="252" t="s">
        <v>76</v>
      </c>
      <c r="AU62" s="253"/>
      <c r="AV62" s="253"/>
      <c r="AW62" s="253"/>
      <c r="AX62" s="253"/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  <c r="BK62" s="253"/>
      <c r="BL62" s="253"/>
      <c r="BM62" s="253"/>
      <c r="BN62" s="253"/>
      <c r="BO62" s="253"/>
      <c r="BP62" s="253"/>
      <c r="BQ62" s="254"/>
      <c r="BR62" s="177"/>
      <c r="BS62" s="178"/>
      <c r="BT62" s="178"/>
      <c r="BU62" s="178"/>
      <c r="BV62" s="178"/>
      <c r="BW62" s="178"/>
      <c r="BX62" s="178"/>
      <c r="BY62" s="179"/>
      <c r="BZ62" s="213"/>
      <c r="CA62" s="214"/>
      <c r="CB62" s="214"/>
      <c r="CC62" s="214"/>
      <c r="CD62" s="215"/>
    </row>
    <row r="63" spans="1:82" s="13" customFormat="1" ht="16.5" customHeight="1" x14ac:dyDescent="0.2">
      <c r="B63" s="14"/>
      <c r="C63" s="210" t="s">
        <v>77</v>
      </c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3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5"/>
      <c r="AO63" s="16"/>
      <c r="AP63" s="16"/>
      <c r="AQ63" s="16"/>
      <c r="AS63" s="14"/>
      <c r="AT63" s="252" t="s">
        <v>78</v>
      </c>
      <c r="AU63" s="253"/>
      <c r="AV63" s="253"/>
      <c r="AW63" s="253"/>
      <c r="AX63" s="253"/>
      <c r="AY63" s="253"/>
      <c r="AZ63" s="253"/>
      <c r="BA63" s="253"/>
      <c r="BB63" s="253"/>
      <c r="BC63" s="253"/>
      <c r="BD63" s="253"/>
      <c r="BE63" s="253"/>
      <c r="BF63" s="253"/>
      <c r="BG63" s="253"/>
      <c r="BH63" s="253"/>
      <c r="BI63" s="253"/>
      <c r="BJ63" s="253"/>
      <c r="BK63" s="253"/>
      <c r="BL63" s="253"/>
      <c r="BM63" s="253"/>
      <c r="BN63" s="253"/>
      <c r="BO63" s="253"/>
      <c r="BP63" s="253"/>
      <c r="BQ63" s="254"/>
      <c r="BR63" s="177"/>
      <c r="BS63" s="178"/>
      <c r="BT63" s="178"/>
      <c r="BU63" s="178"/>
      <c r="BV63" s="178"/>
      <c r="BW63" s="178"/>
      <c r="BX63" s="178"/>
      <c r="BY63" s="179"/>
      <c r="BZ63" s="213"/>
      <c r="CA63" s="214"/>
      <c r="CB63" s="214"/>
      <c r="CC63" s="214"/>
      <c r="CD63" s="215"/>
    </row>
    <row r="64" spans="1:82" s="13" customFormat="1" ht="16.5" customHeight="1" x14ac:dyDescent="0.2">
      <c r="B64" s="14"/>
      <c r="C64" s="210" t="s">
        <v>79</v>
      </c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3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5"/>
      <c r="AO64" s="16"/>
      <c r="AP64" s="16"/>
      <c r="AQ64" s="16"/>
      <c r="AS64" s="14"/>
      <c r="AT64" s="252" t="s">
        <v>80</v>
      </c>
      <c r="AU64" s="253"/>
      <c r="AV64" s="253"/>
      <c r="AW64" s="253"/>
      <c r="AX64" s="253"/>
      <c r="AY64" s="253"/>
      <c r="AZ64" s="253"/>
      <c r="BA64" s="253"/>
      <c r="BB64" s="253"/>
      <c r="BC64" s="253"/>
      <c r="BD64" s="253"/>
      <c r="BE64" s="253"/>
      <c r="BF64" s="253"/>
      <c r="BG64" s="253"/>
      <c r="BH64" s="253"/>
      <c r="BI64" s="253"/>
      <c r="BJ64" s="253"/>
      <c r="BK64" s="253"/>
      <c r="BL64" s="253"/>
      <c r="BM64" s="253"/>
      <c r="BN64" s="253"/>
      <c r="BO64" s="253"/>
      <c r="BP64" s="253"/>
      <c r="BQ64" s="254"/>
      <c r="BR64" s="177"/>
      <c r="BS64" s="178"/>
      <c r="BT64" s="178"/>
      <c r="BU64" s="178"/>
      <c r="BV64" s="178"/>
      <c r="BW64" s="178"/>
      <c r="BX64" s="178"/>
      <c r="BY64" s="179"/>
      <c r="BZ64" s="213"/>
      <c r="CA64" s="214"/>
      <c r="CB64" s="214"/>
      <c r="CC64" s="214"/>
      <c r="CD64" s="215"/>
    </row>
    <row r="65" spans="2:82" s="13" customFormat="1" ht="16.5" customHeight="1" x14ac:dyDescent="0.2">
      <c r="B65" s="14"/>
      <c r="C65" s="210" t="s">
        <v>81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3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5"/>
      <c r="AO65" s="16"/>
      <c r="AP65" s="16"/>
      <c r="AQ65" s="16"/>
      <c r="AS65" s="14"/>
      <c r="AT65" s="186" t="s">
        <v>70</v>
      </c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87"/>
      <c r="BI65" s="188"/>
      <c r="BJ65" s="186" t="s">
        <v>12</v>
      </c>
      <c r="BK65" s="187"/>
      <c r="BL65" s="187"/>
      <c r="BM65" s="187"/>
      <c r="BN65" s="187"/>
      <c r="BO65" s="187"/>
      <c r="BP65" s="187"/>
      <c r="BQ65" s="188"/>
      <c r="BR65" s="216" t="s">
        <v>14</v>
      </c>
      <c r="BS65" s="216"/>
      <c r="BT65" s="216"/>
      <c r="BU65" s="216"/>
      <c r="BV65" s="216"/>
      <c r="BW65" s="216"/>
      <c r="BX65" s="216"/>
      <c r="BY65" s="216"/>
      <c r="BZ65" s="256" t="s">
        <v>60</v>
      </c>
      <c r="CA65" s="256"/>
      <c r="CB65" s="256"/>
      <c r="CC65" s="256"/>
      <c r="CD65" s="256"/>
    </row>
    <row r="66" spans="2:82" s="13" customFormat="1" ht="16.5" customHeight="1" x14ac:dyDescent="0.2">
      <c r="B66" s="14"/>
      <c r="C66" s="210" t="s">
        <v>82</v>
      </c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3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5"/>
      <c r="AO66" s="16"/>
      <c r="AP66" s="16"/>
      <c r="AQ66" s="16"/>
      <c r="AS66" s="14"/>
      <c r="AT66" s="252" t="s">
        <v>83</v>
      </c>
      <c r="AU66" s="253"/>
      <c r="AV66" s="253"/>
      <c r="AW66" s="253"/>
      <c r="AX66" s="253"/>
      <c r="AY66" s="253"/>
      <c r="AZ66" s="253"/>
      <c r="BA66" s="253"/>
      <c r="BB66" s="253"/>
      <c r="BC66" s="253"/>
      <c r="BD66" s="253"/>
      <c r="BE66" s="253"/>
      <c r="BF66" s="253"/>
      <c r="BG66" s="253"/>
      <c r="BH66" s="253"/>
      <c r="BI66" s="254"/>
      <c r="BJ66" s="255"/>
      <c r="BK66" s="255"/>
      <c r="BL66" s="255"/>
      <c r="BM66" s="255"/>
      <c r="BN66" s="255"/>
      <c r="BO66" s="255"/>
      <c r="BP66" s="255"/>
      <c r="BQ66" s="255"/>
      <c r="BR66" s="177"/>
      <c r="BS66" s="178"/>
      <c r="BT66" s="178"/>
      <c r="BU66" s="178"/>
      <c r="BV66" s="178"/>
      <c r="BW66" s="178"/>
      <c r="BX66" s="178"/>
      <c r="BY66" s="179"/>
      <c r="BZ66" s="213"/>
      <c r="CA66" s="214"/>
      <c r="CB66" s="214"/>
      <c r="CC66" s="214"/>
      <c r="CD66" s="215"/>
    </row>
    <row r="67" spans="2:82" s="13" customFormat="1" ht="16.5" customHeight="1" x14ac:dyDescent="0.2">
      <c r="B67" s="14"/>
      <c r="C67" s="210" t="s">
        <v>84</v>
      </c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3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5"/>
      <c r="AO67" s="16"/>
      <c r="AP67" s="16"/>
      <c r="AQ67" s="16"/>
      <c r="AS67" s="14"/>
      <c r="AT67" s="252" t="s">
        <v>85</v>
      </c>
      <c r="AU67" s="253"/>
      <c r="AV67" s="253"/>
      <c r="AW67" s="253"/>
      <c r="AX67" s="253"/>
      <c r="AY67" s="253"/>
      <c r="AZ67" s="253"/>
      <c r="BA67" s="253"/>
      <c r="BB67" s="253"/>
      <c r="BC67" s="253"/>
      <c r="BD67" s="253"/>
      <c r="BE67" s="253"/>
      <c r="BF67" s="253"/>
      <c r="BG67" s="253"/>
      <c r="BH67" s="253"/>
      <c r="BI67" s="254"/>
      <c r="BJ67" s="255"/>
      <c r="BK67" s="255"/>
      <c r="BL67" s="255"/>
      <c r="BM67" s="255"/>
      <c r="BN67" s="255"/>
      <c r="BO67" s="255"/>
      <c r="BP67" s="255"/>
      <c r="BQ67" s="255"/>
      <c r="BR67" s="177"/>
      <c r="BS67" s="178"/>
      <c r="BT67" s="178"/>
      <c r="BU67" s="178"/>
      <c r="BV67" s="178"/>
      <c r="BW67" s="178"/>
      <c r="BX67" s="178"/>
      <c r="BY67" s="179"/>
      <c r="BZ67" s="213"/>
      <c r="CA67" s="214"/>
      <c r="CB67" s="214"/>
      <c r="CC67" s="214"/>
      <c r="CD67" s="215"/>
    </row>
    <row r="68" spans="2:82" s="13" customFormat="1" ht="16.5" customHeight="1" x14ac:dyDescent="0.2">
      <c r="B68" s="14"/>
      <c r="C68" s="210" t="s">
        <v>86</v>
      </c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3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5"/>
      <c r="AO68" s="16"/>
      <c r="AP68" s="16"/>
      <c r="AQ68" s="16"/>
      <c r="AS68" s="14"/>
      <c r="AT68" s="252" t="s">
        <v>87</v>
      </c>
      <c r="AU68" s="253"/>
      <c r="AV68" s="253"/>
      <c r="AW68" s="253"/>
      <c r="AX68" s="253"/>
      <c r="AY68" s="253"/>
      <c r="AZ68" s="253"/>
      <c r="BA68" s="253"/>
      <c r="BB68" s="253"/>
      <c r="BC68" s="253"/>
      <c r="BD68" s="253"/>
      <c r="BE68" s="253"/>
      <c r="BF68" s="253"/>
      <c r="BG68" s="253"/>
      <c r="BH68" s="253"/>
      <c r="BI68" s="254"/>
      <c r="BJ68" s="255"/>
      <c r="BK68" s="255"/>
      <c r="BL68" s="255"/>
      <c r="BM68" s="255"/>
      <c r="BN68" s="255"/>
      <c r="BO68" s="255"/>
      <c r="BP68" s="255"/>
      <c r="BQ68" s="255"/>
      <c r="BR68" s="177"/>
      <c r="BS68" s="178"/>
      <c r="BT68" s="178"/>
      <c r="BU68" s="178"/>
      <c r="BV68" s="178"/>
      <c r="BW68" s="178"/>
      <c r="BX68" s="178"/>
      <c r="BY68" s="179"/>
      <c r="BZ68" s="213"/>
      <c r="CA68" s="214"/>
      <c r="CB68" s="214"/>
      <c r="CC68" s="214"/>
      <c r="CD68" s="215"/>
    </row>
    <row r="69" spans="2:82" s="13" customFormat="1" ht="16.5" customHeight="1" x14ac:dyDescent="0.2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5"/>
      <c r="AA69" s="15"/>
      <c r="AB69" s="15"/>
      <c r="AC69" s="15"/>
      <c r="AD69" s="15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5"/>
      <c r="BR69" s="15"/>
      <c r="BS69" s="15"/>
      <c r="BT69" s="15"/>
      <c r="BU69" s="15"/>
      <c r="BV69" s="16"/>
      <c r="BW69" s="16"/>
      <c r="BX69" s="16"/>
      <c r="BY69" s="16"/>
      <c r="BZ69" s="16"/>
      <c r="CA69" s="16"/>
      <c r="CB69" s="16"/>
      <c r="CC69" s="16"/>
      <c r="CD69" s="16"/>
    </row>
    <row r="70" spans="2:82" s="13" customFormat="1" ht="16.5" customHeight="1" thickBot="1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5"/>
      <c r="AA70" s="15"/>
      <c r="AB70" s="15"/>
      <c r="AC70" s="15"/>
      <c r="AD70" s="15"/>
      <c r="AE70" s="16"/>
      <c r="AF70" s="16"/>
      <c r="AG70" s="16"/>
      <c r="AH70" s="16"/>
      <c r="AI70" s="16"/>
      <c r="AJ70" s="16"/>
      <c r="AK70" s="16"/>
      <c r="AL70" s="16"/>
      <c r="AM70" s="16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5"/>
      <c r="BR70" s="15"/>
      <c r="BS70" s="15"/>
      <c r="BT70" s="15"/>
      <c r="BU70" s="15"/>
      <c r="BV70" s="16"/>
      <c r="BW70" s="16"/>
      <c r="BX70" s="16"/>
      <c r="BY70" s="16"/>
      <c r="BZ70" s="16"/>
      <c r="CA70" s="16"/>
      <c r="CB70" s="16"/>
      <c r="CC70" s="16"/>
      <c r="CD70" s="16"/>
    </row>
    <row r="71" spans="2:82" s="13" customFormat="1" ht="106.5" customHeight="1" thickBot="1" x14ac:dyDescent="0.25">
      <c r="B71" s="206" t="s">
        <v>24</v>
      </c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  <c r="BI71" s="207"/>
      <c r="BJ71" s="207"/>
      <c r="BK71" s="207"/>
      <c r="BL71" s="207"/>
      <c r="BM71" s="207"/>
      <c r="BN71" s="207"/>
      <c r="BO71" s="207"/>
      <c r="BP71" s="207"/>
      <c r="BQ71" s="207"/>
      <c r="BR71" s="207"/>
      <c r="BS71" s="207"/>
      <c r="BT71" s="207"/>
      <c r="BU71" s="207"/>
      <c r="BV71" s="207"/>
      <c r="BW71" s="207"/>
      <c r="BX71" s="207"/>
      <c r="BY71" s="207"/>
      <c r="BZ71" s="207"/>
      <c r="CA71" s="207"/>
      <c r="CB71" s="207"/>
      <c r="CC71" s="207"/>
      <c r="CD71" s="208"/>
    </row>
    <row r="72" spans="2:82" s="5" customFormat="1" ht="30.75" customHeight="1" x14ac:dyDescent="0.3">
      <c r="B72" s="218" t="s">
        <v>88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18"/>
      <c r="BJ72" s="218"/>
      <c r="BK72" s="218"/>
      <c r="BL72" s="218"/>
      <c r="BM72" s="218"/>
      <c r="BN72" s="218"/>
      <c r="BO72" s="218"/>
      <c r="BP72" s="218"/>
      <c r="BQ72" s="218"/>
      <c r="BR72" s="218"/>
      <c r="BS72" s="218"/>
      <c r="BT72" s="218"/>
      <c r="BU72" s="218"/>
      <c r="BV72" s="218"/>
      <c r="BW72" s="218"/>
      <c r="BX72" s="218"/>
      <c r="BY72" s="218"/>
      <c r="BZ72" s="218"/>
      <c r="CA72" s="218"/>
      <c r="CB72" s="218"/>
      <c r="CC72" s="218"/>
    </row>
    <row r="73" spans="2:82" ht="20.100000000000001" customHeight="1" x14ac:dyDescent="0.2"/>
    <row r="74" spans="2:82" ht="20.100000000000001" customHeight="1" x14ac:dyDescent="0.2"/>
    <row r="75" spans="2:82" ht="20.100000000000001" customHeight="1" x14ac:dyDescent="0.2"/>
    <row r="76" spans="2:82" ht="20.100000000000001" customHeight="1" x14ac:dyDescent="0.2"/>
    <row r="77" spans="2:82" ht="20.100000000000001" customHeight="1" x14ac:dyDescent="0.2"/>
    <row r="78" spans="2:82" ht="20.100000000000001" customHeight="1" x14ac:dyDescent="0.2"/>
    <row r="79" spans="2:82" ht="20.100000000000001" customHeight="1" x14ac:dyDescent="0.2"/>
    <row r="81" ht="20.100000000000001" customHeight="1" x14ac:dyDescent="0.2"/>
  </sheetData>
  <mergeCells count="172">
    <mergeCell ref="BB1:CD1"/>
    <mergeCell ref="BB2:BJ2"/>
    <mergeCell ref="BK2:CD2"/>
    <mergeCell ref="BB3:BJ3"/>
    <mergeCell ref="BK3:CD3"/>
    <mergeCell ref="BB4:BJ4"/>
    <mergeCell ref="BK4:CD4"/>
    <mergeCell ref="A8:L8"/>
    <mergeCell ref="A10:CD10"/>
    <mergeCell ref="BB5:BJ5"/>
    <mergeCell ref="BK5:CD5"/>
    <mergeCell ref="A6:L6"/>
    <mergeCell ref="BB6:BJ6"/>
    <mergeCell ref="BK6:CD6"/>
    <mergeCell ref="A7:L7"/>
    <mergeCell ref="BB7:BJ7"/>
    <mergeCell ref="BK7:CD7"/>
    <mergeCell ref="AG13:AS13"/>
    <mergeCell ref="AT13:AY14"/>
    <mergeCell ref="AZ13:BB14"/>
    <mergeCell ref="BD13:BN14"/>
    <mergeCell ref="BT13:CD13"/>
    <mergeCell ref="A14:F14"/>
    <mergeCell ref="Q14:V14"/>
    <mergeCell ref="AG14:AS14"/>
    <mergeCell ref="BT14:CD14"/>
    <mergeCell ref="A13:F13"/>
    <mergeCell ref="G13:L14"/>
    <mergeCell ref="M13:O14"/>
    <mergeCell ref="Q13:V13"/>
    <mergeCell ref="W13:AB14"/>
    <mergeCell ref="AC13:AE14"/>
    <mergeCell ref="A39:P40"/>
    <mergeCell ref="Q39:AB39"/>
    <mergeCell ref="AC39:AN39"/>
    <mergeCell ref="AO39:BF39"/>
    <mergeCell ref="BG39:CA39"/>
    <mergeCell ref="CB39:CD39"/>
    <mergeCell ref="Q40:S40"/>
    <mergeCell ref="T40:V40"/>
    <mergeCell ref="W40:Y40"/>
    <mergeCell ref="Z40:AB40"/>
    <mergeCell ref="AR40:AT40"/>
    <mergeCell ref="A16:CD16"/>
    <mergeCell ref="A18:T18"/>
    <mergeCell ref="U18:AO18"/>
    <mergeCell ref="AP18:BJ18"/>
    <mergeCell ref="W42:Y42"/>
    <mergeCell ref="AO42:AQ42"/>
    <mergeCell ref="AR42:AT42"/>
    <mergeCell ref="BM40:BO40"/>
    <mergeCell ref="BP40:BR40"/>
    <mergeCell ref="BS40:BU40"/>
    <mergeCell ref="BV40:BX40"/>
    <mergeCell ref="BY40:CA40"/>
    <mergeCell ref="CB40:CD40"/>
    <mergeCell ref="AU40:AW40"/>
    <mergeCell ref="AX40:AZ40"/>
    <mergeCell ref="BA40:BC40"/>
    <mergeCell ref="BD40:BF40"/>
    <mergeCell ref="BG40:BI40"/>
    <mergeCell ref="BJ40:BL40"/>
    <mergeCell ref="AC40:AE40"/>
    <mergeCell ref="AF40:AH40"/>
    <mergeCell ref="AI40:AK40"/>
    <mergeCell ref="AL40:AN40"/>
    <mergeCell ref="AO40:AQ40"/>
    <mergeCell ref="C62:Z62"/>
    <mergeCell ref="AA62:AN62"/>
    <mergeCell ref="B55:Y55"/>
    <mergeCell ref="Z55:AD55"/>
    <mergeCell ref="AE55:AQ55"/>
    <mergeCell ref="C63:Z63"/>
    <mergeCell ref="AA63:AN63"/>
    <mergeCell ref="A48:O48"/>
    <mergeCell ref="A50:O50"/>
    <mergeCell ref="A52:O52"/>
    <mergeCell ref="B54:Y54"/>
    <mergeCell ref="Z54:AD54"/>
    <mergeCell ref="AE54:AQ54"/>
    <mergeCell ref="A11:CD11"/>
    <mergeCell ref="B20:CD20"/>
    <mergeCell ref="B60:Y60"/>
    <mergeCell ref="Z60:AD60"/>
    <mergeCell ref="AE60:AQ60"/>
    <mergeCell ref="B71:CD71"/>
    <mergeCell ref="B72:CC72"/>
    <mergeCell ref="BZ60:CD60"/>
    <mergeCell ref="B58:Y58"/>
    <mergeCell ref="Z58:AD58"/>
    <mergeCell ref="AE58:AQ58"/>
    <mergeCell ref="C66:Z66"/>
    <mergeCell ref="AA66:AN66"/>
    <mergeCell ref="B59:Y59"/>
    <mergeCell ref="Z59:AD59"/>
    <mergeCell ref="AE59:AQ59"/>
    <mergeCell ref="B56:Y56"/>
    <mergeCell ref="Z56:AD56"/>
    <mergeCell ref="AE56:AQ56"/>
    <mergeCell ref="C64:Z64"/>
    <mergeCell ref="AA64:AN64"/>
    <mergeCell ref="B57:Y57"/>
    <mergeCell ref="Z57:AD57"/>
    <mergeCell ref="AE57:AQ57"/>
    <mergeCell ref="BZ54:CD54"/>
    <mergeCell ref="BZ55:CD55"/>
    <mergeCell ref="BZ56:CD56"/>
    <mergeCell ref="BZ57:CD57"/>
    <mergeCell ref="BZ58:CD58"/>
    <mergeCell ref="BZ59:CD59"/>
    <mergeCell ref="BK18:CD18"/>
    <mergeCell ref="B37:BR37"/>
    <mergeCell ref="B36:CD36"/>
    <mergeCell ref="BP42:BR42"/>
    <mergeCell ref="BS42:BU42"/>
    <mergeCell ref="BV42:BX42"/>
    <mergeCell ref="A44:O44"/>
    <mergeCell ref="A46:O46"/>
    <mergeCell ref="CB46:CD46"/>
    <mergeCell ref="AU42:AW42"/>
    <mergeCell ref="AX42:AZ42"/>
    <mergeCell ref="BA42:BC42"/>
    <mergeCell ref="BG42:BI42"/>
    <mergeCell ref="BJ42:BL42"/>
    <mergeCell ref="BM42:BO42"/>
    <mergeCell ref="A42:O42"/>
    <mergeCell ref="Q42:S42"/>
    <mergeCell ref="T42:V42"/>
    <mergeCell ref="BR59:BY59"/>
    <mergeCell ref="AT59:BQ59"/>
    <mergeCell ref="AT60:BQ60"/>
    <mergeCell ref="BR60:BY60"/>
    <mergeCell ref="AT61:BQ61"/>
    <mergeCell ref="BR61:BY61"/>
    <mergeCell ref="AT54:BY54"/>
    <mergeCell ref="AT55:BY55"/>
    <mergeCell ref="AT56:BY56"/>
    <mergeCell ref="AT57:BY57"/>
    <mergeCell ref="BR58:BY58"/>
    <mergeCell ref="AT58:BQ58"/>
    <mergeCell ref="AT64:BQ64"/>
    <mergeCell ref="BR64:BY64"/>
    <mergeCell ref="BZ64:CD64"/>
    <mergeCell ref="BR65:BY65"/>
    <mergeCell ref="BZ65:CD65"/>
    <mergeCell ref="BZ61:CD61"/>
    <mergeCell ref="AT62:BQ62"/>
    <mergeCell ref="BR62:BY62"/>
    <mergeCell ref="BZ62:CD62"/>
    <mergeCell ref="AT63:BQ63"/>
    <mergeCell ref="BR63:BY63"/>
    <mergeCell ref="BZ63:CD63"/>
    <mergeCell ref="AT68:BI68"/>
    <mergeCell ref="C67:Z67"/>
    <mergeCell ref="AA67:AN67"/>
    <mergeCell ref="C68:Z68"/>
    <mergeCell ref="AA68:AN68"/>
    <mergeCell ref="BR68:BY68"/>
    <mergeCell ref="BZ68:CD68"/>
    <mergeCell ref="BJ65:BQ65"/>
    <mergeCell ref="BJ66:BQ66"/>
    <mergeCell ref="BJ67:BQ67"/>
    <mergeCell ref="BJ68:BQ68"/>
    <mergeCell ref="AT65:BI65"/>
    <mergeCell ref="AT66:BI66"/>
    <mergeCell ref="AT67:BI67"/>
    <mergeCell ref="BR66:BY66"/>
    <mergeCell ref="BZ66:CD66"/>
    <mergeCell ref="BR67:BY67"/>
    <mergeCell ref="BZ67:CD67"/>
    <mergeCell ref="C65:Z65"/>
    <mergeCell ref="AA65:AN65"/>
  </mergeCells>
  <conditionalFormatting sqref="B54 C62">
    <cfRule type="containsText" dxfId="0" priority="1" stopIfTrue="1" operator="containsText" text="ПРОВЕРЬТЕ КОЛИЧЕСТВО НАПОЛНЕНИЙ">
      <formula>NOT(ISERROR(SEARCH("ПРОВЕРЬТЕ КОЛИЧЕСТВО НАПОЛНЕНИЙ",B54)))</formula>
    </cfRule>
  </conditionalFormatting>
  <pageMargins left="0.6692913385826772" right="0" top="7.874015748031496E-2" bottom="7.874015748031496E-2" header="0" footer="0"/>
  <pageSetup paperSize="9" scale="81" firstPageNumber="0" fitToHeight="2" orientation="portrait" horizontalDpi="12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Форма для заполнения 01.02.21</vt:lpstr>
      <vt:lpstr>Расчет стоимости</vt:lpstr>
      <vt:lpstr>БЛАНК ЗАКАЗА ДВЕРИ</vt:lpstr>
      <vt:lpstr>БЛАНК ЗАКАЗА ШКАФ КУПЕ</vt:lpstr>
      <vt:lpstr>'БЛАНК ЗАКАЗА ДВЕРИ'!Область_печати</vt:lpstr>
      <vt:lpstr>'БЛАНК ЗАКАЗА ШКАФ КУПЕ'!Область_печати</vt:lpstr>
      <vt:lpstr>'Форма для заполнения 01.02.21'!Область_печати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</dc:creator>
  <cp:lastModifiedBy>ump-k@outlook.com</cp:lastModifiedBy>
  <cp:revision/>
  <cp:lastPrinted>2021-02-03T16:48:15Z</cp:lastPrinted>
  <dcterms:created xsi:type="dcterms:W3CDTF">2016-08-03T13:11:52Z</dcterms:created>
  <dcterms:modified xsi:type="dcterms:W3CDTF">2021-02-26T09:40:22Z</dcterms:modified>
</cp:coreProperties>
</file>